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220"/>
  </bookViews>
  <sheets>
    <sheet name="Summary" sheetId="59" r:id="rId1"/>
    <sheet name="Table 1" sheetId="63" r:id="rId2"/>
    <sheet name="Table 2" sheetId="62" r:id="rId3"/>
    <sheet name="Table 3" sheetId="61" r:id="rId4"/>
    <sheet name="Table 4" sheetId="60" r:id="rId5"/>
    <sheet name="Table 5" sheetId="44" r:id="rId6"/>
    <sheet name="Table 6" sheetId="33" r:id="rId7"/>
    <sheet name="Table 7" sheetId="34" r:id="rId8"/>
    <sheet name="Table 8" sheetId="39" r:id="rId9"/>
    <sheet name="Table 9" sheetId="40" r:id="rId10"/>
    <sheet name="Table 10" sheetId="37" r:id="rId11"/>
    <sheet name="Table 11" sheetId="38" r:id="rId12"/>
    <sheet name="Table 12" sheetId="1" r:id="rId13"/>
    <sheet name="Table 13" sheetId="2" r:id="rId14"/>
    <sheet name="Table 14" sheetId="26" r:id="rId15"/>
    <sheet name="Table 15" sheetId="9" r:id="rId16"/>
    <sheet name="Figure 1-2" sheetId="43" r:id="rId17"/>
    <sheet name="Figure 3" sheetId="48" r:id="rId18"/>
    <sheet name="Table 16" sheetId="53" r:id="rId19"/>
    <sheet name="Table x" sheetId="54" state="hidden" r:id="rId20"/>
    <sheet name="Figure 4" sheetId="50" r:id="rId21"/>
    <sheet name="Table 17" sheetId="3" r:id="rId22"/>
    <sheet name="Table 24" sheetId="64" r:id="rId23"/>
    <sheet name="Table 25" sheetId="47" r:id="rId24"/>
    <sheet name="Table 33" sheetId="4" r:id="rId25"/>
    <sheet name="Table 34" sheetId="5" r:id="rId26"/>
    <sheet name="Table 35" sheetId="6" r:id="rId27"/>
    <sheet name="Table 36" sheetId="7" r:id="rId28"/>
    <sheet name="Table 37" sheetId="8" r:id="rId29"/>
    <sheet name="N" sheetId="24" state="hidden" r:id="rId30"/>
    <sheet name="PopGroup" sheetId="27" state="hidden" r:id="rId31"/>
    <sheet name="PopSubject" sheetId="28" state="hidden" r:id="rId32"/>
    <sheet name="PopInst" sheetId="41" state="hidden" r:id="rId33"/>
    <sheet name="StErrGroup" sheetId="29" state="hidden" r:id="rId34"/>
    <sheet name="StErrSubject" sheetId="30" state="hidden" r:id="rId35"/>
    <sheet name="StErrInst" sheetId="42" state="hidden" r:id="rId36"/>
    <sheet name="WeightGroup" sheetId="31" state="hidden" r:id="rId37"/>
    <sheet name="WeightSubject" sheetId="32" state="hidden" r:id="rId38"/>
    <sheet name="Overall" sheetId="10" state="hidden" r:id="rId39"/>
    <sheet name="ScoresGroup" sheetId="11" state="hidden" r:id="rId40"/>
    <sheet name="ScoresSubject" sheetId="12" state="hidden" r:id="rId41"/>
    <sheet name="DropoutGroup" sheetId="13" state="hidden" r:id="rId42"/>
    <sheet name="DropoutSubject" sheetId="14" state="hidden" r:id="rId43"/>
    <sheet name="DropoutGrade" sheetId="52" state="hidden" r:id="rId44"/>
    <sheet name="DropoutReasons" sheetId="15" state="hidden" r:id="rId45"/>
    <sheet name="ItemScores" sheetId="16" state="hidden" r:id="rId46"/>
    <sheet name="Development" sheetId="17" state="hidden" r:id="rId47"/>
    <sheet name="Engagement" sheetId="18" state="hidden" r:id="rId48"/>
    <sheet name="Teaching" sheetId="19" state="hidden" r:id="rId49"/>
    <sheet name="Support" sheetId="20" state="hidden" r:id="rId50"/>
    <sheet name="Resources" sheetId="21" state="hidden" r:id="rId51"/>
    <sheet name="2013" sheetId="25" state="hidden" r:id="rId52"/>
    <sheet name="2012" sheetId="22" state="hidden" r:id="rId53"/>
    <sheet name="Intl" sheetId="49" state="hidden" r:id="rId54"/>
    <sheet name="CEQ_UES" sheetId="46" state="hidden" r:id="rId55"/>
  </sheets>
  <definedNames>
    <definedName name="_xlnm.Print_Area" localSheetId="17">'Figure 3'!$A$1:$J$17</definedName>
    <definedName name="_xlnm.Print_Area" localSheetId="20">'Figure 4'!$A$1:$J$17</definedName>
  </definedNames>
  <calcPr calcId="145621"/>
</workbook>
</file>

<file path=xl/calcChain.xml><?xml version="1.0" encoding="utf-8"?>
<calcChain xmlns="http://schemas.openxmlformats.org/spreadsheetml/2006/main">
  <c r="H5" i="59" l="1"/>
  <c r="H4" i="59"/>
  <c r="G5" i="59"/>
  <c r="G4" i="59"/>
  <c r="G10" i="59"/>
  <c r="H10" i="59"/>
  <c r="C10" i="59"/>
  <c r="D10" i="59"/>
  <c r="E10" i="59"/>
  <c r="F10" i="59"/>
  <c r="B10" i="59"/>
  <c r="C6" i="59"/>
  <c r="D6" i="59"/>
  <c r="E6" i="59"/>
  <c r="F6" i="59"/>
  <c r="B6" i="59"/>
  <c r="B5" i="59"/>
  <c r="C5" i="59"/>
  <c r="D5" i="59"/>
  <c r="E5" i="59"/>
  <c r="F5" i="59"/>
  <c r="C4" i="59"/>
  <c r="D4" i="59"/>
  <c r="E4" i="59"/>
  <c r="F4" i="59"/>
  <c r="B4" i="59"/>
  <c r="C5" i="40"/>
  <c r="D5" i="40"/>
  <c r="E5" i="40"/>
  <c r="F5" i="40"/>
  <c r="G5" i="40"/>
  <c r="H5" i="40"/>
  <c r="C6" i="40"/>
  <c r="D6" i="40"/>
  <c r="E6" i="40"/>
  <c r="F6" i="40"/>
  <c r="G6" i="40"/>
  <c r="H6" i="40"/>
  <c r="C7" i="40"/>
  <c r="D7" i="40"/>
  <c r="E7" i="40"/>
  <c r="F7" i="40"/>
  <c r="G7" i="40"/>
  <c r="H7" i="40"/>
  <c r="C8" i="40"/>
  <c r="D8" i="40"/>
  <c r="E8" i="40"/>
  <c r="F8" i="40"/>
  <c r="G8" i="40"/>
  <c r="H8" i="40"/>
  <c r="C9" i="40"/>
  <c r="D9" i="40"/>
  <c r="E9" i="40"/>
  <c r="F9" i="40"/>
  <c r="G9" i="40"/>
  <c r="H9" i="40"/>
  <c r="C10" i="40"/>
  <c r="D10" i="40"/>
  <c r="E10" i="40"/>
  <c r="F10" i="40"/>
  <c r="G10" i="40"/>
  <c r="H10" i="40"/>
  <c r="C11" i="40"/>
  <c r="D11" i="40"/>
  <c r="E11" i="40"/>
  <c r="F11" i="40"/>
  <c r="G11" i="40"/>
  <c r="H11" i="40"/>
  <c r="C12" i="40"/>
  <c r="D12" i="40"/>
  <c r="E12" i="40"/>
  <c r="F12" i="40"/>
  <c r="G12" i="40"/>
  <c r="H12" i="40"/>
  <c r="C13" i="40"/>
  <c r="D13" i="40"/>
  <c r="E13" i="40"/>
  <c r="F13" i="40"/>
  <c r="G13" i="40"/>
  <c r="H13" i="40"/>
  <c r="C14" i="40"/>
  <c r="D14" i="40"/>
  <c r="E14" i="40"/>
  <c r="F14" i="40"/>
  <c r="G14" i="40"/>
  <c r="H14" i="40"/>
  <c r="C15" i="40"/>
  <c r="D15" i="40"/>
  <c r="E15" i="40"/>
  <c r="F15" i="40"/>
  <c r="G15" i="40"/>
  <c r="H15" i="40"/>
  <c r="C16" i="40"/>
  <c r="D16" i="40"/>
  <c r="E16" i="40"/>
  <c r="F16" i="40"/>
  <c r="G16" i="40"/>
  <c r="H16" i="40"/>
  <c r="C17" i="40"/>
  <c r="D17" i="40"/>
  <c r="E17" i="40"/>
  <c r="F17" i="40"/>
  <c r="G17" i="40"/>
  <c r="H17" i="40"/>
  <c r="C18" i="40"/>
  <c r="D18" i="40"/>
  <c r="E18" i="40"/>
  <c r="F18" i="40"/>
  <c r="G18" i="40"/>
  <c r="H18" i="40"/>
  <c r="C19" i="40"/>
  <c r="D19" i="40"/>
  <c r="E19" i="40"/>
  <c r="F19" i="40"/>
  <c r="G19" i="40"/>
  <c r="H19" i="40"/>
  <c r="C20" i="40"/>
  <c r="D20" i="40"/>
  <c r="E20" i="40"/>
  <c r="F20" i="40"/>
  <c r="G20" i="40"/>
  <c r="H20" i="40"/>
  <c r="C21" i="40"/>
  <c r="D21" i="40"/>
  <c r="E21" i="40"/>
  <c r="F21" i="40"/>
  <c r="G21" i="40"/>
  <c r="H21" i="40"/>
  <c r="C22" i="40"/>
  <c r="D22" i="40"/>
  <c r="E22" i="40"/>
  <c r="F22" i="40"/>
  <c r="G22" i="40"/>
  <c r="H22" i="40"/>
  <c r="C23" i="40"/>
  <c r="D23" i="40"/>
  <c r="E23" i="40"/>
  <c r="F23" i="40"/>
  <c r="G23" i="40"/>
  <c r="H23" i="40"/>
  <c r="C24" i="40"/>
  <c r="D24" i="40"/>
  <c r="E24" i="40"/>
  <c r="F24" i="40"/>
  <c r="G24" i="40"/>
  <c r="H24" i="40"/>
  <c r="C25" i="40"/>
  <c r="D25" i="40"/>
  <c r="E25" i="40"/>
  <c r="F25" i="40"/>
  <c r="G25" i="40"/>
  <c r="H25" i="40"/>
  <c r="C26" i="40"/>
  <c r="D26" i="40"/>
  <c r="E26" i="40"/>
  <c r="F26" i="40"/>
  <c r="G26" i="40"/>
  <c r="H26" i="40"/>
  <c r="C27" i="40"/>
  <c r="D27" i="40"/>
  <c r="E27" i="40"/>
  <c r="F27" i="40"/>
  <c r="G27" i="40"/>
  <c r="H27" i="40"/>
  <c r="C28" i="40"/>
  <c r="D28" i="40"/>
  <c r="E28" i="40"/>
  <c r="F28" i="40"/>
  <c r="G28" i="40"/>
  <c r="H28" i="40"/>
  <c r="C29" i="40"/>
  <c r="D29" i="40"/>
  <c r="E29" i="40"/>
  <c r="F29" i="40"/>
  <c r="G29" i="40"/>
  <c r="H29" i="40"/>
  <c r="C30" i="40"/>
  <c r="D30" i="40"/>
  <c r="E30" i="40"/>
  <c r="F30" i="40"/>
  <c r="G30" i="40"/>
  <c r="H30" i="40"/>
  <c r="C31" i="40"/>
  <c r="D31" i="40"/>
  <c r="E31" i="40"/>
  <c r="F31" i="40"/>
  <c r="G31" i="40"/>
  <c r="H31" i="40"/>
  <c r="C32" i="40"/>
  <c r="D32" i="40"/>
  <c r="E32" i="40"/>
  <c r="F32" i="40"/>
  <c r="G32" i="40"/>
  <c r="H32" i="40"/>
  <c r="C33" i="40"/>
  <c r="D33" i="40"/>
  <c r="E33" i="40"/>
  <c r="F33" i="40"/>
  <c r="G33" i="40"/>
  <c r="H33" i="40"/>
  <c r="C34" i="40"/>
  <c r="D34" i="40"/>
  <c r="E34" i="40"/>
  <c r="F34" i="40"/>
  <c r="G34" i="40"/>
  <c r="H34" i="40"/>
  <c r="C35" i="40"/>
  <c r="D35" i="40"/>
  <c r="E35" i="40"/>
  <c r="F35" i="40"/>
  <c r="G35" i="40"/>
  <c r="H35" i="40"/>
  <c r="C36" i="40"/>
  <c r="D36" i="40"/>
  <c r="E36" i="40"/>
  <c r="F36" i="40"/>
  <c r="G36" i="40"/>
  <c r="H36" i="40"/>
  <c r="C37" i="40"/>
  <c r="D37" i="40"/>
  <c r="E37" i="40"/>
  <c r="F37" i="40"/>
  <c r="G37" i="40"/>
  <c r="H37" i="40"/>
  <c r="C38" i="40"/>
  <c r="D38" i="40"/>
  <c r="E38" i="40"/>
  <c r="F38" i="40"/>
  <c r="G38" i="40"/>
  <c r="H38" i="40"/>
  <c r="C39" i="40"/>
  <c r="D39" i="40"/>
  <c r="E39" i="40"/>
  <c r="F39" i="40"/>
  <c r="G39" i="40"/>
  <c r="H39" i="40"/>
  <c r="C40" i="40"/>
  <c r="D40" i="40"/>
  <c r="E40" i="40"/>
  <c r="F40" i="40"/>
  <c r="G40" i="40"/>
  <c r="H40" i="40"/>
  <c r="C41" i="40"/>
  <c r="D41" i="40"/>
  <c r="E41" i="40"/>
  <c r="F41" i="40"/>
  <c r="G41" i="40"/>
  <c r="H41" i="40"/>
  <c r="C42" i="40"/>
  <c r="D42" i="40"/>
  <c r="E42" i="40"/>
  <c r="F42" i="40"/>
  <c r="G42" i="40"/>
  <c r="H42" i="40"/>
  <c r="C43" i="40"/>
  <c r="D43" i="40"/>
  <c r="E43" i="40"/>
  <c r="F43" i="40"/>
  <c r="G43" i="40"/>
  <c r="H43" i="40"/>
  <c r="C44" i="40"/>
  <c r="D44" i="40"/>
  <c r="E44" i="40"/>
  <c r="F44" i="40"/>
  <c r="G44" i="40"/>
  <c r="H44" i="40"/>
  <c r="C45" i="40"/>
  <c r="D45" i="40"/>
  <c r="E45" i="40"/>
  <c r="F45" i="40"/>
  <c r="G45" i="40"/>
  <c r="H45" i="40"/>
  <c r="C46" i="40"/>
  <c r="D46" i="40"/>
  <c r="E46" i="40"/>
  <c r="F46" i="40"/>
  <c r="G46" i="40"/>
  <c r="H46" i="40"/>
  <c r="C47" i="40"/>
  <c r="D47" i="40"/>
  <c r="E47" i="40"/>
  <c r="F47" i="40"/>
  <c r="G47" i="40"/>
  <c r="H47" i="40"/>
  <c r="C48" i="40"/>
  <c r="D48" i="40"/>
  <c r="E48" i="40"/>
  <c r="F48" i="40"/>
  <c r="G48" i="40"/>
  <c r="H48" i="40"/>
  <c r="C49" i="40"/>
  <c r="C20" i="39" s="1"/>
  <c r="G6" i="59" s="1"/>
  <c r="D49" i="40"/>
  <c r="D20" i="39" s="1"/>
  <c r="E49" i="40"/>
  <c r="E20" i="39" s="1"/>
  <c r="H6" i="59" s="1"/>
  <c r="F49" i="40"/>
  <c r="F20" i="39" s="1"/>
  <c r="G49" i="40"/>
  <c r="G20" i="39" s="1"/>
  <c r="H49" i="40"/>
  <c r="H20" i="39" s="1"/>
  <c r="H4" i="40"/>
  <c r="G4" i="40"/>
  <c r="F4" i="40"/>
  <c r="E4" i="40"/>
  <c r="D4" i="40"/>
  <c r="C4" i="40"/>
  <c r="C5" i="39"/>
  <c r="D5" i="39"/>
  <c r="E5" i="39"/>
  <c r="F5" i="39"/>
  <c r="G5" i="39"/>
  <c r="H5" i="39"/>
  <c r="C6" i="39"/>
  <c r="D6" i="39"/>
  <c r="E6" i="39"/>
  <c r="F6" i="39"/>
  <c r="G6" i="39"/>
  <c r="H6" i="39"/>
  <c r="C7" i="39"/>
  <c r="D7" i="39"/>
  <c r="E7" i="39"/>
  <c r="F7" i="39"/>
  <c r="G7" i="39"/>
  <c r="H7" i="39"/>
  <c r="C8" i="39"/>
  <c r="D8" i="39"/>
  <c r="E8" i="39"/>
  <c r="F8" i="39"/>
  <c r="G8" i="39"/>
  <c r="H8" i="39"/>
  <c r="C9" i="39"/>
  <c r="D9" i="39"/>
  <c r="E9" i="39"/>
  <c r="F9" i="39"/>
  <c r="G9" i="39"/>
  <c r="H9" i="39"/>
  <c r="C10" i="39"/>
  <c r="D10" i="39"/>
  <c r="E10" i="39"/>
  <c r="F10" i="39"/>
  <c r="G10" i="39"/>
  <c r="H10" i="39"/>
  <c r="C11" i="39"/>
  <c r="D11" i="39"/>
  <c r="E11" i="39"/>
  <c r="F11" i="39"/>
  <c r="G11" i="39"/>
  <c r="H11" i="39"/>
  <c r="C12" i="39"/>
  <c r="D12" i="39"/>
  <c r="E12" i="39"/>
  <c r="F12" i="39"/>
  <c r="G12" i="39"/>
  <c r="H12" i="39"/>
  <c r="C13" i="39"/>
  <c r="D13" i="39"/>
  <c r="E13" i="39"/>
  <c r="F13" i="39"/>
  <c r="G13" i="39"/>
  <c r="H13" i="39"/>
  <c r="C14" i="39"/>
  <c r="D14" i="39"/>
  <c r="E14" i="39"/>
  <c r="F14" i="39"/>
  <c r="G14" i="39"/>
  <c r="H14" i="39"/>
  <c r="C15" i="39"/>
  <c r="D15" i="39"/>
  <c r="E15" i="39"/>
  <c r="F15" i="39"/>
  <c r="G15" i="39"/>
  <c r="H15" i="39"/>
  <c r="C16" i="39"/>
  <c r="D16" i="39"/>
  <c r="E16" i="39"/>
  <c r="F16" i="39"/>
  <c r="G16" i="39"/>
  <c r="H16" i="39"/>
  <c r="C17" i="39"/>
  <c r="D17" i="39"/>
  <c r="E17" i="39"/>
  <c r="F17" i="39"/>
  <c r="G17" i="39"/>
  <c r="H17" i="39"/>
  <c r="C18" i="39"/>
  <c r="D18" i="39"/>
  <c r="E18" i="39"/>
  <c r="F18" i="39"/>
  <c r="G18" i="39"/>
  <c r="H18" i="39"/>
  <c r="C19" i="39"/>
  <c r="D19" i="39"/>
  <c r="E19" i="39"/>
  <c r="F19" i="39"/>
  <c r="G19" i="39"/>
  <c r="H19" i="39"/>
  <c r="H4" i="39"/>
  <c r="G4" i="39"/>
  <c r="F4" i="39"/>
  <c r="E4" i="39"/>
  <c r="D4" i="39"/>
  <c r="C4" i="39"/>
  <c r="L43" i="21"/>
  <c r="K43" i="21"/>
  <c r="J43" i="21"/>
  <c r="L42" i="21"/>
  <c r="K42" i="21"/>
  <c r="J42" i="21"/>
  <c r="L41" i="21"/>
  <c r="K41" i="21"/>
  <c r="J41" i="21"/>
  <c r="L40" i="21"/>
  <c r="K40" i="21"/>
  <c r="J40" i="21"/>
  <c r="L37" i="21"/>
  <c r="K37" i="21"/>
  <c r="J37" i="21"/>
  <c r="L36" i="21"/>
  <c r="K36" i="21"/>
  <c r="J36" i="21"/>
  <c r="L35" i="21"/>
  <c r="K35" i="21"/>
  <c r="J35" i="21"/>
  <c r="L34" i="21"/>
  <c r="K34" i="21"/>
  <c r="J34" i="21"/>
  <c r="L31" i="21"/>
  <c r="K31" i="21"/>
  <c r="J31" i="21"/>
  <c r="L30" i="21"/>
  <c r="K30" i="21"/>
  <c r="J30" i="21"/>
  <c r="L29" i="21"/>
  <c r="K29" i="21"/>
  <c r="J29" i="21"/>
  <c r="L28" i="21"/>
  <c r="K28" i="21"/>
  <c r="J28" i="21"/>
  <c r="L25" i="21"/>
  <c r="K25" i="21"/>
  <c r="J25" i="21"/>
  <c r="L24" i="21"/>
  <c r="K24" i="21"/>
  <c r="J24" i="21"/>
  <c r="L23" i="21"/>
  <c r="K23" i="21"/>
  <c r="J23" i="21"/>
  <c r="L22" i="21"/>
  <c r="K22" i="21"/>
  <c r="J22" i="21"/>
  <c r="L19" i="21"/>
  <c r="K19" i="21"/>
  <c r="J19" i="21"/>
  <c r="L18" i="21"/>
  <c r="K18" i="21"/>
  <c r="J18" i="21"/>
  <c r="L17" i="21"/>
  <c r="K17" i="21"/>
  <c r="J17" i="21"/>
  <c r="L16" i="21"/>
  <c r="K16" i="21"/>
  <c r="J16" i="21"/>
  <c r="L13" i="21"/>
  <c r="K13" i="21"/>
  <c r="J13" i="21"/>
  <c r="L12" i="21"/>
  <c r="K12" i="21"/>
  <c r="J12" i="21"/>
  <c r="L11" i="21"/>
  <c r="K11" i="21"/>
  <c r="J11" i="21"/>
  <c r="L10" i="21"/>
  <c r="K10" i="21"/>
  <c r="J10" i="21"/>
  <c r="L7" i="21"/>
  <c r="K7" i="21"/>
  <c r="J7" i="21"/>
  <c r="L6" i="21"/>
  <c r="K6" i="21"/>
  <c r="J6" i="21"/>
  <c r="L5" i="21"/>
  <c r="K5" i="21"/>
  <c r="J5" i="21"/>
  <c r="L4" i="21"/>
  <c r="K4" i="21"/>
  <c r="J4" i="21"/>
  <c r="L106" i="20"/>
  <c r="K106" i="20"/>
  <c r="J106" i="20"/>
  <c r="L105" i="20"/>
  <c r="K105" i="20"/>
  <c r="J105" i="20"/>
  <c r="L104" i="20"/>
  <c r="K104" i="20"/>
  <c r="J104" i="20"/>
  <c r="L103" i="20"/>
  <c r="K103" i="20"/>
  <c r="J103" i="20"/>
  <c r="L102" i="20"/>
  <c r="K102" i="20"/>
  <c r="J102" i="20"/>
  <c r="L99" i="20"/>
  <c r="K99" i="20"/>
  <c r="J99" i="20"/>
  <c r="L98" i="20"/>
  <c r="K98" i="20"/>
  <c r="J98" i="20"/>
  <c r="L97" i="20"/>
  <c r="K97" i="20"/>
  <c r="J97" i="20"/>
  <c r="L96" i="20"/>
  <c r="K96" i="20"/>
  <c r="J96" i="20"/>
  <c r="L95" i="20"/>
  <c r="K95" i="20"/>
  <c r="J95" i="20"/>
  <c r="L92" i="20"/>
  <c r="K92" i="20"/>
  <c r="J92" i="20"/>
  <c r="L91" i="20"/>
  <c r="K91" i="20"/>
  <c r="J91" i="20"/>
  <c r="L90" i="20"/>
  <c r="K90" i="20"/>
  <c r="J90" i="20"/>
  <c r="L89" i="20"/>
  <c r="K89" i="20"/>
  <c r="J89" i="20"/>
  <c r="L88" i="20"/>
  <c r="K88" i="20"/>
  <c r="J88" i="20"/>
  <c r="L85" i="20"/>
  <c r="K85" i="20"/>
  <c r="J85" i="20"/>
  <c r="L84" i="20"/>
  <c r="K84" i="20"/>
  <c r="J84" i="20"/>
  <c r="L83" i="20"/>
  <c r="K83" i="20"/>
  <c r="J83" i="20"/>
  <c r="L82" i="20"/>
  <c r="K82" i="20"/>
  <c r="J82" i="20"/>
  <c r="L81" i="20"/>
  <c r="K81" i="20"/>
  <c r="J81" i="20"/>
  <c r="L78" i="20"/>
  <c r="K78" i="20"/>
  <c r="J78" i="20"/>
  <c r="L77" i="20"/>
  <c r="K77" i="20"/>
  <c r="J77" i="20"/>
  <c r="L76" i="20"/>
  <c r="K76" i="20"/>
  <c r="J76" i="20"/>
  <c r="L75" i="20"/>
  <c r="K75" i="20"/>
  <c r="J75" i="20"/>
  <c r="L74" i="20"/>
  <c r="K74" i="20"/>
  <c r="J74" i="20"/>
  <c r="L71" i="20"/>
  <c r="K71" i="20"/>
  <c r="J71" i="20"/>
  <c r="L70" i="20"/>
  <c r="K70" i="20"/>
  <c r="J70" i="20"/>
  <c r="L69" i="20"/>
  <c r="K69" i="20"/>
  <c r="J69" i="20"/>
  <c r="L68" i="20"/>
  <c r="K68" i="20"/>
  <c r="J68" i="20"/>
  <c r="L67" i="20"/>
  <c r="K67" i="20"/>
  <c r="J67" i="20"/>
  <c r="L64" i="20"/>
  <c r="K64" i="20"/>
  <c r="J64" i="20"/>
  <c r="L63" i="20"/>
  <c r="K63" i="20"/>
  <c r="J63" i="20"/>
  <c r="L62" i="20"/>
  <c r="K62" i="20"/>
  <c r="J62" i="20"/>
  <c r="L61" i="20"/>
  <c r="K61" i="20"/>
  <c r="J61" i="20"/>
  <c r="L60" i="20"/>
  <c r="K60" i="20"/>
  <c r="J60" i="20"/>
  <c r="L57" i="20"/>
  <c r="K57" i="20"/>
  <c r="J57" i="20"/>
  <c r="L56" i="20"/>
  <c r="K56" i="20"/>
  <c r="J56" i="20"/>
  <c r="L55" i="20"/>
  <c r="K55" i="20"/>
  <c r="J55" i="20"/>
  <c r="L54" i="20"/>
  <c r="K54" i="20"/>
  <c r="J54" i="20"/>
  <c r="L53" i="20"/>
  <c r="K53" i="20"/>
  <c r="J53" i="20"/>
  <c r="L50" i="20"/>
  <c r="K50" i="20"/>
  <c r="J50" i="20"/>
  <c r="L49" i="20"/>
  <c r="K49" i="20"/>
  <c r="J49" i="20"/>
  <c r="L48" i="20"/>
  <c r="K48" i="20"/>
  <c r="J48" i="20"/>
  <c r="L47" i="20"/>
  <c r="K47" i="20"/>
  <c r="J47" i="20"/>
  <c r="L46" i="20"/>
  <c r="K46" i="20"/>
  <c r="J46" i="20"/>
  <c r="L43" i="20"/>
  <c r="K43" i="20"/>
  <c r="J43" i="20"/>
  <c r="L42" i="20"/>
  <c r="K42" i="20"/>
  <c r="J42" i="20"/>
  <c r="L41" i="20"/>
  <c r="K41" i="20"/>
  <c r="J41" i="20"/>
  <c r="L40" i="20"/>
  <c r="K40" i="20"/>
  <c r="J40" i="20"/>
  <c r="L39" i="20"/>
  <c r="K39" i="20"/>
  <c r="J39" i="20"/>
  <c r="L36" i="20"/>
  <c r="K36" i="20"/>
  <c r="J36" i="20"/>
  <c r="L35" i="20"/>
  <c r="K35" i="20"/>
  <c r="J35" i="20"/>
  <c r="L34" i="20"/>
  <c r="K34" i="20"/>
  <c r="J34" i="20"/>
  <c r="L33" i="20"/>
  <c r="K33" i="20"/>
  <c r="J33" i="20"/>
  <c r="L32" i="20"/>
  <c r="K32" i="20"/>
  <c r="J32" i="20"/>
  <c r="L29" i="20"/>
  <c r="K29" i="20"/>
  <c r="J29" i="20"/>
  <c r="L28" i="20"/>
  <c r="K28" i="20"/>
  <c r="J28" i="20"/>
  <c r="L27" i="20"/>
  <c r="K27" i="20"/>
  <c r="J27" i="20"/>
  <c r="L26" i="20"/>
  <c r="K26" i="20"/>
  <c r="J26" i="20"/>
  <c r="L25" i="20"/>
  <c r="K25" i="20"/>
  <c r="J25" i="20"/>
  <c r="L22" i="20"/>
  <c r="K22" i="20"/>
  <c r="J22" i="20"/>
  <c r="L21" i="20"/>
  <c r="K21" i="20"/>
  <c r="J21" i="20"/>
  <c r="L20" i="20"/>
  <c r="K20" i="20"/>
  <c r="J20" i="20"/>
  <c r="L19" i="20"/>
  <c r="K19" i="20"/>
  <c r="J19" i="20"/>
  <c r="L18" i="20"/>
  <c r="K18" i="20"/>
  <c r="J18" i="20"/>
  <c r="L15" i="20"/>
  <c r="K15" i="20"/>
  <c r="J15" i="20"/>
  <c r="L14" i="20"/>
  <c r="K14" i="20"/>
  <c r="J14" i="20"/>
  <c r="L13" i="20"/>
  <c r="K13" i="20"/>
  <c r="J13" i="20"/>
  <c r="L12" i="20"/>
  <c r="K12" i="20"/>
  <c r="J12" i="20"/>
  <c r="L11" i="20"/>
  <c r="K11" i="20"/>
  <c r="J11" i="20"/>
  <c r="L8" i="20"/>
  <c r="K8" i="20"/>
  <c r="J8" i="20"/>
  <c r="L7" i="20"/>
  <c r="K7" i="20"/>
  <c r="J7" i="20"/>
  <c r="L6" i="20"/>
  <c r="K6" i="20"/>
  <c r="J6" i="20"/>
  <c r="L5" i="20"/>
  <c r="K5" i="20"/>
  <c r="J5" i="20"/>
  <c r="L4" i="20"/>
  <c r="K4" i="20"/>
  <c r="J4" i="20"/>
  <c r="L66" i="19"/>
  <c r="K66" i="19"/>
  <c r="J66" i="19"/>
  <c r="L65" i="19"/>
  <c r="K65" i="19"/>
  <c r="J65" i="19"/>
  <c r="L64" i="19"/>
  <c r="K64" i="19"/>
  <c r="J64" i="19"/>
  <c r="L63" i="19"/>
  <c r="K63" i="19"/>
  <c r="J63" i="19"/>
  <c r="L61" i="19"/>
  <c r="K61" i="19"/>
  <c r="J61" i="19"/>
  <c r="L60" i="19"/>
  <c r="K60" i="19"/>
  <c r="J60" i="19"/>
  <c r="L59" i="19"/>
  <c r="K59" i="19"/>
  <c r="J59" i="19"/>
  <c r="L58" i="19"/>
  <c r="K58" i="19"/>
  <c r="J58" i="19"/>
  <c r="L56" i="19"/>
  <c r="K56" i="19"/>
  <c r="J56" i="19"/>
  <c r="L55" i="19"/>
  <c r="K55" i="19"/>
  <c r="J55" i="19"/>
  <c r="L54" i="19"/>
  <c r="K54" i="19"/>
  <c r="J54" i="19"/>
  <c r="L53" i="19"/>
  <c r="K53" i="19"/>
  <c r="J53" i="19"/>
  <c r="L52" i="19"/>
  <c r="K52" i="19"/>
  <c r="J52" i="19"/>
  <c r="L50" i="19"/>
  <c r="K50" i="19"/>
  <c r="J50" i="19"/>
  <c r="L49" i="19"/>
  <c r="K49" i="19"/>
  <c r="J49" i="19"/>
  <c r="L48" i="19"/>
  <c r="K48" i="19"/>
  <c r="J48" i="19"/>
  <c r="L47" i="19"/>
  <c r="K47" i="19"/>
  <c r="J47" i="19"/>
  <c r="L46" i="19"/>
  <c r="K46" i="19"/>
  <c r="J46" i="19"/>
  <c r="L44" i="19"/>
  <c r="K44" i="19"/>
  <c r="J44" i="19"/>
  <c r="L43" i="19"/>
  <c r="K43" i="19"/>
  <c r="J43" i="19"/>
  <c r="L42" i="19"/>
  <c r="K42" i="19"/>
  <c r="J42" i="19"/>
  <c r="L41" i="19"/>
  <c r="K41" i="19"/>
  <c r="J41" i="19"/>
  <c r="L40" i="19"/>
  <c r="K40" i="19"/>
  <c r="J40" i="19"/>
  <c r="L38" i="19"/>
  <c r="K38" i="19"/>
  <c r="J38" i="19"/>
  <c r="L37" i="19"/>
  <c r="K37" i="19"/>
  <c r="J37" i="19"/>
  <c r="L36" i="19"/>
  <c r="K36" i="19"/>
  <c r="J36" i="19"/>
  <c r="L35" i="19"/>
  <c r="K35" i="19"/>
  <c r="J35" i="19"/>
  <c r="L34" i="19"/>
  <c r="K34" i="19"/>
  <c r="J34" i="19"/>
  <c r="L32" i="19"/>
  <c r="K32" i="19"/>
  <c r="J32" i="19"/>
  <c r="L31" i="19"/>
  <c r="K31" i="19"/>
  <c r="J31" i="19"/>
  <c r="L30" i="19"/>
  <c r="K30" i="19"/>
  <c r="J30" i="19"/>
  <c r="L29" i="19"/>
  <c r="K29" i="19"/>
  <c r="J29" i="19"/>
  <c r="L28" i="19"/>
  <c r="K28" i="19"/>
  <c r="J28" i="19"/>
  <c r="L26" i="19"/>
  <c r="K26" i="19"/>
  <c r="J26" i="19"/>
  <c r="L25" i="19"/>
  <c r="K25" i="19"/>
  <c r="J25" i="19"/>
  <c r="L24" i="19"/>
  <c r="K24" i="19"/>
  <c r="J24" i="19"/>
  <c r="L23" i="19"/>
  <c r="K23" i="19"/>
  <c r="J23" i="19"/>
  <c r="L22" i="19"/>
  <c r="K22" i="19"/>
  <c r="J22" i="19"/>
  <c r="L20" i="19"/>
  <c r="K20" i="19"/>
  <c r="J20" i="19"/>
  <c r="L19" i="19"/>
  <c r="K19" i="19"/>
  <c r="J19" i="19"/>
  <c r="L18" i="19"/>
  <c r="K18" i="19"/>
  <c r="J18" i="19"/>
  <c r="L17" i="19"/>
  <c r="K17" i="19"/>
  <c r="J17" i="19"/>
  <c r="L16" i="19"/>
  <c r="K16" i="19"/>
  <c r="J16" i="19"/>
  <c r="L14" i="19"/>
  <c r="K14" i="19"/>
  <c r="J14" i="19"/>
  <c r="L13" i="19"/>
  <c r="K13" i="19"/>
  <c r="J13" i="19"/>
  <c r="L12" i="19"/>
  <c r="K12" i="19"/>
  <c r="J12" i="19"/>
  <c r="L11" i="19"/>
  <c r="K11" i="19"/>
  <c r="J11" i="19"/>
  <c r="L10" i="19"/>
  <c r="K10" i="19"/>
  <c r="J10" i="19"/>
  <c r="L8" i="19"/>
  <c r="K8" i="19"/>
  <c r="J8" i="19"/>
  <c r="L7" i="19"/>
  <c r="K7" i="19"/>
  <c r="J7" i="19"/>
  <c r="L6" i="19"/>
  <c r="K6" i="19"/>
  <c r="J6" i="19"/>
  <c r="L5" i="19"/>
  <c r="K5" i="19"/>
  <c r="J5" i="19"/>
  <c r="L4" i="19"/>
  <c r="K4" i="19"/>
  <c r="J4" i="19"/>
  <c r="L41" i="18"/>
  <c r="K41" i="18"/>
  <c r="J41" i="18"/>
  <c r="L40" i="18"/>
  <c r="K40" i="18"/>
  <c r="J40" i="18"/>
  <c r="L39" i="18"/>
  <c r="K39" i="18"/>
  <c r="J39" i="18"/>
  <c r="L38" i="18"/>
  <c r="K38" i="18"/>
  <c r="J38" i="18"/>
  <c r="L37" i="18"/>
  <c r="K37" i="18"/>
  <c r="J37" i="18"/>
  <c r="L35" i="18"/>
  <c r="K35" i="18"/>
  <c r="J35" i="18"/>
  <c r="L34" i="18"/>
  <c r="K34" i="18"/>
  <c r="J34" i="18"/>
  <c r="L33" i="18"/>
  <c r="K33" i="18"/>
  <c r="J33" i="18"/>
  <c r="L32" i="18"/>
  <c r="K32" i="18"/>
  <c r="J32" i="18"/>
  <c r="L30" i="18"/>
  <c r="K30" i="18"/>
  <c r="J30" i="18"/>
  <c r="L29" i="18"/>
  <c r="K29" i="18"/>
  <c r="J29" i="18"/>
  <c r="L28" i="18"/>
  <c r="K28" i="18"/>
  <c r="J28" i="18"/>
  <c r="L27" i="18"/>
  <c r="K27" i="18"/>
  <c r="J27" i="18"/>
  <c r="L25" i="18"/>
  <c r="K25" i="18"/>
  <c r="J25" i="18"/>
  <c r="L24" i="18"/>
  <c r="K24" i="18"/>
  <c r="J24" i="18"/>
  <c r="L23" i="18"/>
  <c r="K23" i="18"/>
  <c r="J23" i="18"/>
  <c r="L22" i="18"/>
  <c r="K22" i="18"/>
  <c r="J22" i="18"/>
  <c r="L20" i="18"/>
  <c r="K20" i="18"/>
  <c r="J20" i="18"/>
  <c r="L19" i="18"/>
  <c r="K19" i="18"/>
  <c r="J19" i="18"/>
  <c r="L18" i="18"/>
  <c r="K18" i="18"/>
  <c r="J18" i="18"/>
  <c r="L17" i="18"/>
  <c r="K17" i="18"/>
  <c r="J17" i="18"/>
  <c r="L15" i="18"/>
  <c r="K15" i="18"/>
  <c r="J15" i="18"/>
  <c r="L14" i="18"/>
  <c r="K14" i="18"/>
  <c r="J14" i="18"/>
  <c r="L13" i="18"/>
  <c r="K13" i="18"/>
  <c r="J13" i="18"/>
  <c r="L12" i="18"/>
  <c r="K12" i="18"/>
  <c r="J12" i="18"/>
  <c r="L11" i="18"/>
  <c r="K11" i="18"/>
  <c r="J11" i="18"/>
  <c r="L8" i="18"/>
  <c r="K8" i="18"/>
  <c r="J8" i="18"/>
  <c r="L7" i="18"/>
  <c r="K7" i="18"/>
  <c r="J7" i="18"/>
  <c r="L6" i="18"/>
  <c r="K6" i="18"/>
  <c r="J6" i="18"/>
  <c r="L5" i="18"/>
  <c r="K5" i="18"/>
  <c r="J5" i="18"/>
  <c r="L4" i="18"/>
  <c r="K4" i="18"/>
  <c r="J4" i="18"/>
  <c r="L50" i="17"/>
  <c r="K50" i="17"/>
  <c r="J50" i="17"/>
  <c r="L49" i="17"/>
  <c r="K49" i="17"/>
  <c r="J49" i="17"/>
  <c r="L48" i="17"/>
  <c r="K48" i="17"/>
  <c r="J48" i="17"/>
  <c r="L47" i="17"/>
  <c r="K47" i="17"/>
  <c r="J47" i="17"/>
  <c r="L46" i="17"/>
  <c r="K46" i="17"/>
  <c r="J46" i="17"/>
  <c r="L44" i="17"/>
  <c r="K44" i="17"/>
  <c r="J44" i="17"/>
  <c r="L43" i="17"/>
  <c r="K43" i="17"/>
  <c r="J43" i="17"/>
  <c r="L42" i="17"/>
  <c r="K42" i="17"/>
  <c r="J42" i="17"/>
  <c r="L41" i="17"/>
  <c r="K41" i="17"/>
  <c r="J41" i="17"/>
  <c r="L40" i="17"/>
  <c r="K40" i="17"/>
  <c r="J40" i="17"/>
  <c r="L38" i="17"/>
  <c r="K38" i="17"/>
  <c r="J38" i="17"/>
  <c r="L37" i="17"/>
  <c r="K37" i="17"/>
  <c r="J37" i="17"/>
  <c r="L36" i="17"/>
  <c r="K36" i="17"/>
  <c r="J36" i="17"/>
  <c r="L35" i="17"/>
  <c r="K35" i="17"/>
  <c r="J35" i="17"/>
  <c r="L34" i="17"/>
  <c r="K34" i="17"/>
  <c r="J34" i="17"/>
  <c r="L32" i="17"/>
  <c r="K32" i="17"/>
  <c r="J32" i="17"/>
  <c r="L31" i="17"/>
  <c r="K31" i="17"/>
  <c r="J31" i="17"/>
  <c r="L30" i="17"/>
  <c r="K30" i="17"/>
  <c r="J30" i="17"/>
  <c r="L29" i="17"/>
  <c r="K29" i="17"/>
  <c r="J29" i="17"/>
  <c r="L28" i="17"/>
  <c r="K28" i="17"/>
  <c r="J28" i="17"/>
  <c r="L26" i="17"/>
  <c r="K26" i="17"/>
  <c r="J26" i="17"/>
  <c r="L25" i="17"/>
  <c r="K25" i="17"/>
  <c r="J25" i="17"/>
  <c r="L24" i="17"/>
  <c r="K24" i="17"/>
  <c r="J24" i="17"/>
  <c r="L23" i="17"/>
  <c r="K23" i="17"/>
  <c r="J23" i="17"/>
  <c r="L22" i="17"/>
  <c r="K22" i="17"/>
  <c r="J22" i="17"/>
  <c r="L20" i="17"/>
  <c r="K20" i="17"/>
  <c r="J20" i="17"/>
  <c r="L19" i="17"/>
  <c r="K19" i="17"/>
  <c r="J19" i="17"/>
  <c r="L18" i="17"/>
  <c r="K18" i="17"/>
  <c r="J18" i="17"/>
  <c r="L17" i="17"/>
  <c r="K17" i="17"/>
  <c r="J17" i="17"/>
  <c r="L16" i="17"/>
  <c r="K16" i="17"/>
  <c r="J16" i="17"/>
  <c r="L14" i="17"/>
  <c r="K14" i="17"/>
  <c r="J14" i="17"/>
  <c r="L13" i="17"/>
  <c r="K13" i="17"/>
  <c r="J13" i="17"/>
  <c r="L12" i="17"/>
  <c r="K12" i="17"/>
  <c r="J12" i="17"/>
  <c r="L11" i="17"/>
  <c r="K11" i="17"/>
  <c r="J11" i="17"/>
  <c r="L10" i="17"/>
  <c r="K10" i="17"/>
  <c r="J10" i="17"/>
  <c r="L8" i="17"/>
  <c r="K8" i="17"/>
  <c r="J8" i="17"/>
  <c r="L7" i="17"/>
  <c r="K7" i="17"/>
  <c r="J7" i="17"/>
  <c r="L6" i="17"/>
  <c r="K6" i="17"/>
  <c r="J6" i="17"/>
  <c r="L5" i="17"/>
  <c r="K5" i="17"/>
  <c r="J5" i="17"/>
  <c r="L4" i="17"/>
  <c r="K4" i="17"/>
  <c r="J4" i="17"/>
  <c r="N4" i="22"/>
  <c r="O4" i="22"/>
  <c r="P4" i="22"/>
  <c r="Q4" i="22"/>
  <c r="R4" i="22"/>
  <c r="N5" i="22"/>
  <c r="O5" i="22"/>
  <c r="P5" i="22"/>
  <c r="Q5" i="22"/>
  <c r="R5" i="22"/>
  <c r="N6" i="22"/>
  <c r="O6" i="22"/>
  <c r="P6" i="22"/>
  <c r="Q6" i="22"/>
  <c r="R6" i="22"/>
  <c r="N7" i="22"/>
  <c r="O7" i="22"/>
  <c r="P7" i="22"/>
  <c r="Q7" i="22"/>
  <c r="R7" i="22"/>
  <c r="N8" i="22"/>
  <c r="O8" i="22"/>
  <c r="P8" i="22"/>
  <c r="Q8" i="22"/>
  <c r="R8" i="22"/>
  <c r="N9" i="22"/>
  <c r="O9" i="22"/>
  <c r="P9" i="22"/>
  <c r="Q9" i="22"/>
  <c r="R9" i="22"/>
  <c r="N10" i="22"/>
  <c r="O10" i="22"/>
  <c r="P10" i="22"/>
  <c r="Q10" i="22"/>
  <c r="R10" i="22"/>
  <c r="N11" i="22"/>
  <c r="O11" i="22"/>
  <c r="P11" i="22"/>
  <c r="Q11" i="22"/>
  <c r="R11" i="22"/>
  <c r="N12" i="22"/>
  <c r="O12" i="22"/>
  <c r="P12" i="22"/>
  <c r="Q12" i="22"/>
  <c r="R12" i="22"/>
  <c r="N13" i="22"/>
  <c r="O13" i="22"/>
  <c r="P13" i="22"/>
  <c r="Q13" i="22"/>
  <c r="R13" i="22"/>
  <c r="N14" i="22"/>
  <c r="O14" i="22"/>
  <c r="P14" i="22"/>
  <c r="Q14" i="22"/>
  <c r="R14" i="22"/>
  <c r="N15" i="22"/>
  <c r="O15" i="22"/>
  <c r="P15" i="22"/>
  <c r="Q15" i="22"/>
  <c r="R15" i="22"/>
  <c r="N16" i="22"/>
  <c r="O16" i="22"/>
  <c r="P16" i="22"/>
  <c r="Q16" i="22"/>
  <c r="R16" i="22"/>
  <c r="N17" i="22"/>
  <c r="O17" i="22"/>
  <c r="P17" i="22"/>
  <c r="Q17" i="22"/>
  <c r="R17" i="22"/>
  <c r="N18" i="22"/>
  <c r="O18" i="22"/>
  <c r="P18" i="22"/>
  <c r="Q18" i="22"/>
  <c r="R18" i="22"/>
  <c r="N19" i="22"/>
  <c r="O19" i="22"/>
  <c r="P19" i="22"/>
  <c r="Q19" i="22"/>
  <c r="R19" i="22"/>
  <c r="N20" i="22"/>
  <c r="O20" i="22"/>
  <c r="P20" i="22"/>
  <c r="Q20" i="22"/>
  <c r="R20" i="22"/>
  <c r="N21" i="22"/>
  <c r="O21" i="22"/>
  <c r="P21" i="22"/>
  <c r="Q21" i="22"/>
  <c r="R21" i="22"/>
  <c r="N22" i="22"/>
  <c r="O22" i="22"/>
  <c r="P22" i="22"/>
  <c r="Q22" i="22"/>
  <c r="R22" i="22"/>
  <c r="N23" i="22"/>
  <c r="O23" i="22"/>
  <c r="P23" i="22"/>
  <c r="Q23" i="22"/>
  <c r="R23" i="22"/>
  <c r="N24" i="22"/>
  <c r="O24" i="22"/>
  <c r="P24" i="22"/>
  <c r="Q24" i="22"/>
  <c r="R24" i="22"/>
  <c r="N25" i="22"/>
  <c r="O25" i="22"/>
  <c r="P25" i="22"/>
  <c r="Q25" i="22"/>
  <c r="R25" i="22"/>
  <c r="N26" i="22"/>
  <c r="O26" i="22"/>
  <c r="P26" i="22"/>
  <c r="Q26" i="22"/>
  <c r="R26" i="22"/>
  <c r="N27" i="22"/>
  <c r="O27" i="22"/>
  <c r="P27" i="22"/>
  <c r="Q27" i="22"/>
  <c r="R27" i="22"/>
  <c r="N28" i="22"/>
  <c r="O28" i="22"/>
  <c r="P28" i="22"/>
  <c r="Q28" i="22"/>
  <c r="R28" i="22"/>
  <c r="N29" i="22"/>
  <c r="O29" i="22"/>
  <c r="P29" i="22"/>
  <c r="Q29" i="22"/>
  <c r="R29" i="22"/>
  <c r="N30" i="22"/>
  <c r="O30" i="22"/>
  <c r="P30" i="22"/>
  <c r="Q30" i="22"/>
  <c r="R30" i="22"/>
  <c r="N31" i="22"/>
  <c r="O31" i="22"/>
  <c r="P31" i="22"/>
  <c r="Q31" i="22"/>
  <c r="R31" i="22"/>
  <c r="N32" i="22"/>
  <c r="O32" i="22"/>
  <c r="P32" i="22"/>
  <c r="Q32" i="22"/>
  <c r="R32" i="22"/>
  <c r="N33" i="22"/>
  <c r="O33" i="22"/>
  <c r="P33" i="22"/>
  <c r="Q33" i="22"/>
  <c r="R33" i="22"/>
  <c r="N34" i="22"/>
  <c r="O34" i="22"/>
  <c r="P34" i="22"/>
  <c r="Q34" i="22"/>
  <c r="R34" i="22"/>
  <c r="N35" i="22"/>
  <c r="O35" i="22"/>
  <c r="P35" i="22"/>
  <c r="Q35" i="22"/>
  <c r="R35" i="22"/>
  <c r="N36" i="22"/>
  <c r="O36" i="22"/>
  <c r="P36" i="22"/>
  <c r="Q36" i="22"/>
  <c r="R36" i="22"/>
  <c r="N37" i="22"/>
  <c r="O37" i="22"/>
  <c r="P37" i="22"/>
  <c r="Q37" i="22"/>
  <c r="R37" i="22"/>
  <c r="N38" i="22"/>
  <c r="O38" i="22"/>
  <c r="P38" i="22"/>
  <c r="Q38" i="22"/>
  <c r="R38" i="22"/>
  <c r="N39" i="22"/>
  <c r="O39" i="22"/>
  <c r="P39" i="22"/>
  <c r="Q39" i="22"/>
  <c r="R39" i="22"/>
  <c r="N40" i="22"/>
  <c r="O40" i="22"/>
  <c r="P40" i="22"/>
  <c r="Q40" i="22"/>
  <c r="R40" i="22"/>
  <c r="N41" i="22"/>
  <c r="O41" i="22"/>
  <c r="P41" i="22"/>
  <c r="Q41" i="22"/>
  <c r="R41" i="22"/>
  <c r="N42" i="22"/>
  <c r="O42" i="22"/>
  <c r="P42" i="22"/>
  <c r="Q42" i="22"/>
  <c r="R42" i="22"/>
  <c r="N43" i="22"/>
  <c r="O43" i="22"/>
  <c r="P43" i="22"/>
  <c r="Q43" i="22"/>
  <c r="R43" i="22"/>
  <c r="N44" i="22"/>
  <c r="O44" i="22"/>
  <c r="P44" i="22"/>
  <c r="Q44" i="22"/>
  <c r="R44" i="22"/>
  <c r="N45" i="22"/>
  <c r="O45" i="22"/>
  <c r="P45" i="22"/>
  <c r="Q45" i="22"/>
  <c r="R45" i="22"/>
  <c r="N46" i="22"/>
  <c r="O46" i="22"/>
  <c r="P46" i="22"/>
  <c r="Q46" i="22"/>
  <c r="R46" i="22"/>
  <c r="N47" i="22"/>
  <c r="O47" i="22"/>
  <c r="P47" i="22"/>
  <c r="Q47" i="22"/>
  <c r="R47" i="22"/>
  <c r="N48" i="22"/>
  <c r="O48" i="22"/>
  <c r="P48" i="22"/>
  <c r="Q48" i="22"/>
  <c r="R48" i="22"/>
  <c r="R3" i="22"/>
  <c r="Q3" i="22"/>
  <c r="P3" i="22"/>
  <c r="O3" i="22"/>
  <c r="N3" i="22"/>
  <c r="N4" i="25"/>
  <c r="O4" i="25"/>
  <c r="P4" i="25"/>
  <c r="Q4" i="25"/>
  <c r="R4" i="25"/>
  <c r="N5" i="25"/>
  <c r="O5" i="25"/>
  <c r="P5" i="25"/>
  <c r="Q5" i="25"/>
  <c r="R5" i="25"/>
  <c r="N6" i="25"/>
  <c r="O6" i="25"/>
  <c r="P6" i="25"/>
  <c r="Q6" i="25"/>
  <c r="R6" i="25"/>
  <c r="N7" i="25"/>
  <c r="O7" i="25"/>
  <c r="P7" i="25"/>
  <c r="Q7" i="25"/>
  <c r="R7" i="25"/>
  <c r="N8" i="25"/>
  <c r="O8" i="25"/>
  <c r="P8" i="25"/>
  <c r="Q8" i="25"/>
  <c r="R8" i="25"/>
  <c r="N9" i="25"/>
  <c r="O9" i="25"/>
  <c r="P9" i="25"/>
  <c r="Q9" i="25"/>
  <c r="R9" i="25"/>
  <c r="N10" i="25"/>
  <c r="O10" i="25"/>
  <c r="P10" i="25"/>
  <c r="Q10" i="25"/>
  <c r="R10" i="25"/>
  <c r="N11" i="25"/>
  <c r="O11" i="25"/>
  <c r="P11" i="25"/>
  <c r="Q11" i="25"/>
  <c r="R11" i="25"/>
  <c r="N12" i="25"/>
  <c r="O12" i="25"/>
  <c r="P12" i="25"/>
  <c r="Q12" i="25"/>
  <c r="R12" i="25"/>
  <c r="N13" i="25"/>
  <c r="O13" i="25"/>
  <c r="P13" i="25"/>
  <c r="Q13" i="25"/>
  <c r="R13" i="25"/>
  <c r="N14" i="25"/>
  <c r="O14" i="25"/>
  <c r="P14" i="25"/>
  <c r="Q14" i="25"/>
  <c r="R14" i="25"/>
  <c r="N15" i="25"/>
  <c r="O15" i="25"/>
  <c r="P15" i="25"/>
  <c r="Q15" i="25"/>
  <c r="R15" i="25"/>
  <c r="N16" i="25"/>
  <c r="O16" i="25"/>
  <c r="P16" i="25"/>
  <c r="Q16" i="25"/>
  <c r="R16" i="25"/>
  <c r="N17" i="25"/>
  <c r="O17" i="25"/>
  <c r="P17" i="25"/>
  <c r="Q17" i="25"/>
  <c r="R17" i="25"/>
  <c r="N18" i="25"/>
  <c r="O18" i="25"/>
  <c r="P18" i="25"/>
  <c r="Q18" i="25"/>
  <c r="R18" i="25"/>
  <c r="N19" i="25"/>
  <c r="O19" i="25"/>
  <c r="P19" i="25"/>
  <c r="Q19" i="25"/>
  <c r="R19" i="25"/>
  <c r="N20" i="25"/>
  <c r="O20" i="25"/>
  <c r="P20" i="25"/>
  <c r="Q20" i="25"/>
  <c r="R20" i="25"/>
  <c r="N21" i="25"/>
  <c r="O21" i="25"/>
  <c r="P21" i="25"/>
  <c r="Q21" i="25"/>
  <c r="R21" i="25"/>
  <c r="N22" i="25"/>
  <c r="O22" i="25"/>
  <c r="P22" i="25"/>
  <c r="Q22" i="25"/>
  <c r="R22" i="25"/>
  <c r="N23" i="25"/>
  <c r="O23" i="25"/>
  <c r="P23" i="25"/>
  <c r="Q23" i="25"/>
  <c r="R23" i="25"/>
  <c r="N24" i="25"/>
  <c r="O24" i="25"/>
  <c r="P24" i="25"/>
  <c r="Q24" i="25"/>
  <c r="R24" i="25"/>
  <c r="N25" i="25"/>
  <c r="O25" i="25"/>
  <c r="P25" i="25"/>
  <c r="Q25" i="25"/>
  <c r="R25" i="25"/>
  <c r="N26" i="25"/>
  <c r="O26" i="25"/>
  <c r="P26" i="25"/>
  <c r="Q26" i="25"/>
  <c r="R26" i="25"/>
  <c r="N27" i="25"/>
  <c r="O27" i="25"/>
  <c r="P27" i="25"/>
  <c r="Q27" i="25"/>
  <c r="R27" i="25"/>
  <c r="N28" i="25"/>
  <c r="O28" i="25"/>
  <c r="P28" i="25"/>
  <c r="Q28" i="25"/>
  <c r="R28" i="25"/>
  <c r="N29" i="25"/>
  <c r="O29" i="25"/>
  <c r="P29" i="25"/>
  <c r="Q29" i="25"/>
  <c r="R29" i="25"/>
  <c r="N30" i="25"/>
  <c r="O30" i="25"/>
  <c r="P30" i="25"/>
  <c r="Q30" i="25"/>
  <c r="R30" i="25"/>
  <c r="N31" i="25"/>
  <c r="O31" i="25"/>
  <c r="P31" i="25"/>
  <c r="Q31" i="25"/>
  <c r="R31" i="25"/>
  <c r="N32" i="25"/>
  <c r="O32" i="25"/>
  <c r="P32" i="25"/>
  <c r="Q32" i="25"/>
  <c r="R32" i="25"/>
  <c r="N33" i="25"/>
  <c r="O33" i="25"/>
  <c r="P33" i="25"/>
  <c r="Q33" i="25"/>
  <c r="R33" i="25"/>
  <c r="N34" i="25"/>
  <c r="O34" i="25"/>
  <c r="P34" i="25"/>
  <c r="Q34" i="25"/>
  <c r="R34" i="25"/>
  <c r="N35" i="25"/>
  <c r="O35" i="25"/>
  <c r="P35" i="25"/>
  <c r="Q35" i="25"/>
  <c r="R35" i="25"/>
  <c r="N36" i="25"/>
  <c r="O36" i="25"/>
  <c r="P36" i="25"/>
  <c r="Q36" i="25"/>
  <c r="R36" i="25"/>
  <c r="N37" i="25"/>
  <c r="O37" i="25"/>
  <c r="P37" i="25"/>
  <c r="Q37" i="25"/>
  <c r="R37" i="25"/>
  <c r="N38" i="25"/>
  <c r="O38" i="25"/>
  <c r="P38" i="25"/>
  <c r="Q38" i="25"/>
  <c r="R38" i="25"/>
  <c r="N39" i="25"/>
  <c r="O39" i="25"/>
  <c r="P39" i="25"/>
  <c r="Q39" i="25"/>
  <c r="R39" i="25"/>
  <c r="N40" i="25"/>
  <c r="O40" i="25"/>
  <c r="P40" i="25"/>
  <c r="Q40" i="25"/>
  <c r="R40" i="25"/>
  <c r="N41" i="25"/>
  <c r="O41" i="25"/>
  <c r="P41" i="25"/>
  <c r="Q41" i="25"/>
  <c r="R41" i="25"/>
  <c r="N42" i="25"/>
  <c r="O42" i="25"/>
  <c r="P42" i="25"/>
  <c r="Q42" i="25"/>
  <c r="R42" i="25"/>
  <c r="N43" i="25"/>
  <c r="O43" i="25"/>
  <c r="P43" i="25"/>
  <c r="Q43" i="25"/>
  <c r="R43" i="25"/>
  <c r="N44" i="25"/>
  <c r="O44" i="25"/>
  <c r="P44" i="25"/>
  <c r="Q44" i="25"/>
  <c r="R44" i="25"/>
  <c r="N45" i="25"/>
  <c r="O45" i="25"/>
  <c r="P45" i="25"/>
  <c r="Q45" i="25"/>
  <c r="R45" i="25"/>
  <c r="N46" i="25"/>
  <c r="O46" i="25"/>
  <c r="P46" i="25"/>
  <c r="Q46" i="25"/>
  <c r="R46" i="25"/>
  <c r="N47" i="25"/>
  <c r="O47" i="25"/>
  <c r="P47" i="25"/>
  <c r="Q47" i="25"/>
  <c r="R47" i="25"/>
  <c r="R3" i="25"/>
  <c r="Q3" i="25"/>
  <c r="P3" i="25"/>
  <c r="O3" i="25"/>
  <c r="N3" i="25"/>
  <c r="U5" i="16"/>
  <c r="V5" i="16"/>
  <c r="W5" i="16"/>
  <c r="U6" i="16"/>
  <c r="V6" i="16"/>
  <c r="W6" i="16"/>
  <c r="U7" i="16"/>
  <c r="V7" i="16"/>
  <c r="W7" i="16"/>
  <c r="U8" i="16"/>
  <c r="V8" i="16"/>
  <c r="W8" i="16"/>
  <c r="U9" i="16"/>
  <c r="V9" i="16"/>
  <c r="W9" i="16"/>
  <c r="U10" i="16"/>
  <c r="V10" i="16"/>
  <c r="W10" i="16"/>
  <c r="U11" i="16"/>
  <c r="V11" i="16"/>
  <c r="W11" i="16"/>
  <c r="U12" i="16"/>
  <c r="V12" i="16"/>
  <c r="W12" i="16"/>
  <c r="U13" i="16"/>
  <c r="V13" i="16"/>
  <c r="W13" i="16"/>
  <c r="U14" i="16"/>
  <c r="V14" i="16"/>
  <c r="W14" i="16"/>
  <c r="U15" i="16"/>
  <c r="V15" i="16"/>
  <c r="W15" i="16"/>
  <c r="U16" i="16"/>
  <c r="V16" i="16"/>
  <c r="W16" i="16"/>
  <c r="U17" i="16"/>
  <c r="V17" i="16"/>
  <c r="W17" i="16"/>
  <c r="U18" i="16"/>
  <c r="V18" i="16"/>
  <c r="W18" i="16"/>
  <c r="U19" i="16"/>
  <c r="V19" i="16"/>
  <c r="W19" i="16"/>
  <c r="U20" i="16"/>
  <c r="V20" i="16"/>
  <c r="W20" i="16"/>
  <c r="U21" i="16"/>
  <c r="V21" i="16"/>
  <c r="W21" i="16"/>
  <c r="U22" i="16"/>
  <c r="V22" i="16"/>
  <c r="W22" i="16"/>
  <c r="U23" i="16"/>
  <c r="V23" i="16"/>
  <c r="W23" i="16"/>
  <c r="U24" i="16"/>
  <c r="V24" i="16"/>
  <c r="W24" i="16"/>
  <c r="U25" i="16"/>
  <c r="V25" i="16"/>
  <c r="W25" i="16"/>
  <c r="U26" i="16"/>
  <c r="V26" i="16"/>
  <c r="W26" i="16"/>
  <c r="U27" i="16"/>
  <c r="V27" i="16"/>
  <c r="W27" i="16"/>
  <c r="U28" i="16"/>
  <c r="V28" i="16"/>
  <c r="W28" i="16"/>
  <c r="U29" i="16"/>
  <c r="V29" i="16"/>
  <c r="W29" i="16"/>
  <c r="U30" i="16"/>
  <c r="V30" i="16"/>
  <c r="W30" i="16"/>
  <c r="U31" i="16"/>
  <c r="V31" i="16"/>
  <c r="W31" i="16"/>
  <c r="U32" i="16"/>
  <c r="V32" i="16"/>
  <c r="W32" i="16"/>
  <c r="U33" i="16"/>
  <c r="V33" i="16"/>
  <c r="W33" i="16"/>
  <c r="U34" i="16"/>
  <c r="V34" i="16"/>
  <c r="W34" i="16"/>
  <c r="U35" i="16"/>
  <c r="V35" i="16"/>
  <c r="W35" i="16"/>
  <c r="U36" i="16"/>
  <c r="V36" i="16"/>
  <c r="W36" i="16"/>
  <c r="U37" i="16"/>
  <c r="V37" i="16"/>
  <c r="W37" i="16"/>
  <c r="U38" i="16"/>
  <c r="V38" i="16"/>
  <c r="W38" i="16"/>
  <c r="U39" i="16"/>
  <c r="V39" i="16"/>
  <c r="W39" i="16"/>
  <c r="U40" i="16"/>
  <c r="V40" i="16"/>
  <c r="W40" i="16"/>
  <c r="U41" i="16"/>
  <c r="V41" i="16"/>
  <c r="W41" i="16"/>
  <c r="U42" i="16"/>
  <c r="V42" i="16"/>
  <c r="W42" i="16"/>
  <c r="U43" i="16"/>
  <c r="V43" i="16"/>
  <c r="W43" i="16"/>
  <c r="U44" i="16"/>
  <c r="V44" i="16"/>
  <c r="W44" i="16"/>
  <c r="U45" i="16"/>
  <c r="V45" i="16"/>
  <c r="W45" i="16"/>
  <c r="U46" i="16"/>
  <c r="V46" i="16"/>
  <c r="W46" i="16"/>
  <c r="U47" i="16"/>
  <c r="V47" i="16"/>
  <c r="W47" i="16"/>
  <c r="U48" i="16"/>
  <c r="V48" i="16"/>
  <c r="W48" i="16"/>
  <c r="U49" i="16"/>
  <c r="V49" i="16"/>
  <c r="W49" i="16"/>
  <c r="U50" i="16"/>
  <c r="V50" i="16"/>
  <c r="W50" i="16"/>
  <c r="W4" i="16"/>
  <c r="V4" i="16"/>
  <c r="U4" i="16"/>
  <c r="I5" i="16"/>
  <c r="J5" i="16"/>
  <c r="K5" i="16"/>
  <c r="I6" i="16"/>
  <c r="J6" i="16"/>
  <c r="K6" i="16"/>
  <c r="I7" i="16"/>
  <c r="J7" i="16"/>
  <c r="K7" i="16"/>
  <c r="I8" i="16"/>
  <c r="J8" i="16"/>
  <c r="K8" i="16"/>
  <c r="I9" i="16"/>
  <c r="J9" i="16"/>
  <c r="K9" i="16"/>
  <c r="I10" i="16"/>
  <c r="J10" i="16"/>
  <c r="K10" i="16"/>
  <c r="I11" i="16"/>
  <c r="J11" i="16"/>
  <c r="K11" i="16"/>
  <c r="I12" i="16"/>
  <c r="J12" i="16"/>
  <c r="K12" i="16"/>
  <c r="I13" i="16"/>
  <c r="J13" i="16"/>
  <c r="K13" i="16"/>
  <c r="I14" i="16"/>
  <c r="J14" i="16"/>
  <c r="K14" i="16"/>
  <c r="I15" i="16"/>
  <c r="J15" i="16"/>
  <c r="K15" i="16"/>
  <c r="I16" i="16"/>
  <c r="J16" i="16"/>
  <c r="K16" i="16"/>
  <c r="I17" i="16"/>
  <c r="J17" i="16"/>
  <c r="K17" i="16"/>
  <c r="I18" i="16"/>
  <c r="J18" i="16"/>
  <c r="K18" i="16"/>
  <c r="I19" i="16"/>
  <c r="J19" i="16"/>
  <c r="K19" i="16"/>
  <c r="I20" i="16"/>
  <c r="J20" i="16"/>
  <c r="K20" i="16"/>
  <c r="I21" i="16"/>
  <c r="J21" i="16"/>
  <c r="K21" i="16"/>
  <c r="I22" i="16"/>
  <c r="J22" i="16"/>
  <c r="K22" i="16"/>
  <c r="I23" i="16"/>
  <c r="J23" i="16"/>
  <c r="K23" i="16"/>
  <c r="I24" i="16"/>
  <c r="J24" i="16"/>
  <c r="K24" i="16"/>
  <c r="I25" i="16"/>
  <c r="J25" i="16"/>
  <c r="K25" i="16"/>
  <c r="I26" i="16"/>
  <c r="J26" i="16"/>
  <c r="K26" i="16"/>
  <c r="I27" i="16"/>
  <c r="J27" i="16"/>
  <c r="K27" i="16"/>
  <c r="I28" i="16"/>
  <c r="J28" i="16"/>
  <c r="K28" i="16"/>
  <c r="I29" i="16"/>
  <c r="J29" i="16"/>
  <c r="K29" i="16"/>
  <c r="I30" i="16"/>
  <c r="J30" i="16"/>
  <c r="K30" i="16"/>
  <c r="I31" i="16"/>
  <c r="J31" i="16"/>
  <c r="K31" i="16"/>
  <c r="I32" i="16"/>
  <c r="J32" i="16"/>
  <c r="K32" i="16"/>
  <c r="I33" i="16"/>
  <c r="J33" i="16"/>
  <c r="K33" i="16"/>
  <c r="I34" i="16"/>
  <c r="J34" i="16"/>
  <c r="K34" i="16"/>
  <c r="I35" i="16"/>
  <c r="J35" i="16"/>
  <c r="K35" i="16"/>
  <c r="I36" i="16"/>
  <c r="J36" i="16"/>
  <c r="K36" i="16"/>
  <c r="I37" i="16"/>
  <c r="J37" i="16"/>
  <c r="K37" i="16"/>
  <c r="I38" i="16"/>
  <c r="J38" i="16"/>
  <c r="K38" i="16"/>
  <c r="I39" i="16"/>
  <c r="J39" i="16"/>
  <c r="K39" i="16"/>
  <c r="I40" i="16"/>
  <c r="J40" i="16"/>
  <c r="K40" i="16"/>
  <c r="I41" i="16"/>
  <c r="J41" i="16"/>
  <c r="K41" i="16"/>
  <c r="I42" i="16"/>
  <c r="J42" i="16"/>
  <c r="K42" i="16"/>
  <c r="I43" i="16"/>
  <c r="J43" i="16"/>
  <c r="K43" i="16"/>
  <c r="I44" i="16"/>
  <c r="J44" i="16"/>
  <c r="K44" i="16"/>
  <c r="I45" i="16"/>
  <c r="J45" i="16"/>
  <c r="K45" i="16"/>
  <c r="I46" i="16"/>
  <c r="J46" i="16"/>
  <c r="K46" i="16"/>
  <c r="I47" i="16"/>
  <c r="J47" i="16"/>
  <c r="K47" i="16"/>
  <c r="I48" i="16"/>
  <c r="J48" i="16"/>
  <c r="K48" i="16"/>
  <c r="I49" i="16"/>
  <c r="J49" i="16"/>
  <c r="K49" i="16"/>
  <c r="I50" i="16"/>
  <c r="J50" i="16"/>
  <c r="K50" i="16"/>
  <c r="K4" i="16"/>
  <c r="J4" i="16"/>
  <c r="I4" i="16"/>
  <c r="K5" i="15"/>
  <c r="L5" i="15"/>
  <c r="M5" i="15"/>
  <c r="K6" i="15"/>
  <c r="L6" i="15"/>
  <c r="M6" i="15"/>
  <c r="K7" i="15"/>
  <c r="L7" i="15"/>
  <c r="M7" i="15"/>
  <c r="K8" i="15"/>
  <c r="L8" i="15"/>
  <c r="M8" i="15"/>
  <c r="K9" i="15"/>
  <c r="L9" i="15"/>
  <c r="M9" i="15"/>
  <c r="K10" i="15"/>
  <c r="L10" i="15"/>
  <c r="M10" i="15"/>
  <c r="K11" i="15"/>
  <c r="L11" i="15"/>
  <c r="M11" i="15"/>
  <c r="K12" i="15"/>
  <c r="L12" i="15"/>
  <c r="M12" i="15"/>
  <c r="K13" i="15"/>
  <c r="L13" i="15"/>
  <c r="M13" i="15"/>
  <c r="K14" i="15"/>
  <c r="L14" i="15"/>
  <c r="M14" i="15"/>
  <c r="K15" i="15"/>
  <c r="L15" i="15"/>
  <c r="M15" i="15"/>
  <c r="K16" i="15"/>
  <c r="L16" i="15"/>
  <c r="M16" i="15"/>
  <c r="K17" i="15"/>
  <c r="L17" i="15"/>
  <c r="M17" i="15"/>
  <c r="K18" i="15"/>
  <c r="L18" i="15"/>
  <c r="M18" i="15"/>
  <c r="K19" i="15"/>
  <c r="L19" i="15"/>
  <c r="M19" i="15"/>
  <c r="K20" i="15"/>
  <c r="L20" i="15"/>
  <c r="M20" i="15"/>
  <c r="K21" i="15"/>
  <c r="L21" i="15"/>
  <c r="M21" i="15"/>
  <c r="K22" i="15"/>
  <c r="L22" i="15"/>
  <c r="M22" i="15"/>
  <c r="K23" i="15"/>
  <c r="L23" i="15"/>
  <c r="M23" i="15"/>
  <c r="K24" i="15"/>
  <c r="L24" i="15"/>
  <c r="M24" i="15"/>
  <c r="K25" i="15"/>
  <c r="L25" i="15"/>
  <c r="M25" i="15"/>
  <c r="K26" i="15"/>
  <c r="L26" i="15"/>
  <c r="M26" i="15"/>
  <c r="K27" i="15"/>
  <c r="L27" i="15"/>
  <c r="M27" i="15"/>
  <c r="K28" i="15"/>
  <c r="L28" i="15"/>
  <c r="M28" i="15"/>
  <c r="K29" i="15"/>
  <c r="L29" i="15"/>
  <c r="M29" i="15"/>
  <c r="K30" i="15"/>
  <c r="L30" i="15"/>
  <c r="M30" i="15"/>
  <c r="K31" i="15"/>
  <c r="L31" i="15"/>
  <c r="M31" i="15"/>
  <c r="K32" i="15"/>
  <c r="L32" i="15"/>
  <c r="M32" i="15"/>
  <c r="K33" i="15"/>
  <c r="L33" i="15"/>
  <c r="M33" i="15"/>
  <c r="M4" i="15"/>
  <c r="L4" i="15"/>
  <c r="K4" i="15"/>
  <c r="J5" i="52"/>
  <c r="M5" i="52" s="1"/>
  <c r="J6" i="52"/>
  <c r="M6" i="52" s="1"/>
  <c r="J7" i="52"/>
  <c r="M7" i="52" s="1"/>
  <c r="J8" i="52"/>
  <c r="M8" i="52" s="1"/>
  <c r="J9" i="52"/>
  <c r="M9" i="52" s="1"/>
  <c r="J10" i="52"/>
  <c r="M10" i="52" s="1"/>
  <c r="J11" i="52"/>
  <c r="J12" i="52"/>
  <c r="J4" i="52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4" i="13"/>
  <c r="N4" i="12"/>
  <c r="O4" i="12"/>
  <c r="P4" i="12"/>
  <c r="Q4" i="12"/>
  <c r="R4" i="12"/>
  <c r="N5" i="12"/>
  <c r="O5" i="12"/>
  <c r="P5" i="12"/>
  <c r="Q5" i="12"/>
  <c r="R5" i="12"/>
  <c r="N6" i="12"/>
  <c r="O6" i="12"/>
  <c r="P6" i="12"/>
  <c r="Q6" i="12"/>
  <c r="R6" i="12"/>
  <c r="N7" i="12"/>
  <c r="O7" i="12"/>
  <c r="P7" i="12"/>
  <c r="Q7" i="12"/>
  <c r="R7" i="12"/>
  <c r="N8" i="12"/>
  <c r="O8" i="12"/>
  <c r="P8" i="12"/>
  <c r="Q8" i="12"/>
  <c r="R8" i="12"/>
  <c r="N9" i="12"/>
  <c r="O9" i="12"/>
  <c r="P9" i="12"/>
  <c r="Q9" i="12"/>
  <c r="R9" i="12"/>
  <c r="N10" i="12"/>
  <c r="O10" i="12"/>
  <c r="P10" i="12"/>
  <c r="Q10" i="12"/>
  <c r="R10" i="12"/>
  <c r="N11" i="12"/>
  <c r="O11" i="12"/>
  <c r="P11" i="12"/>
  <c r="Q11" i="12"/>
  <c r="R11" i="12"/>
  <c r="N12" i="12"/>
  <c r="O12" i="12"/>
  <c r="P12" i="12"/>
  <c r="Q12" i="12"/>
  <c r="R12" i="12"/>
  <c r="N13" i="12"/>
  <c r="O13" i="12"/>
  <c r="P13" i="12"/>
  <c r="Q13" i="12"/>
  <c r="R13" i="12"/>
  <c r="N14" i="12"/>
  <c r="O14" i="12"/>
  <c r="P14" i="12"/>
  <c r="Q14" i="12"/>
  <c r="R14" i="12"/>
  <c r="N15" i="12"/>
  <c r="O15" i="12"/>
  <c r="P15" i="12"/>
  <c r="Q15" i="12"/>
  <c r="R15" i="12"/>
  <c r="N16" i="12"/>
  <c r="O16" i="12"/>
  <c r="P16" i="12"/>
  <c r="Q16" i="12"/>
  <c r="R16" i="12"/>
  <c r="N17" i="12"/>
  <c r="O17" i="12"/>
  <c r="P17" i="12"/>
  <c r="Q17" i="12"/>
  <c r="R17" i="12"/>
  <c r="N18" i="12"/>
  <c r="O18" i="12"/>
  <c r="P18" i="12"/>
  <c r="Q18" i="12"/>
  <c r="R18" i="12"/>
  <c r="N19" i="12"/>
  <c r="O19" i="12"/>
  <c r="P19" i="12"/>
  <c r="Q19" i="12"/>
  <c r="R19" i="12"/>
  <c r="N20" i="12"/>
  <c r="O20" i="12"/>
  <c r="P20" i="12"/>
  <c r="Q20" i="12"/>
  <c r="R20" i="12"/>
  <c r="N21" i="12"/>
  <c r="O21" i="12"/>
  <c r="P21" i="12"/>
  <c r="Q21" i="12"/>
  <c r="R21" i="12"/>
  <c r="N22" i="12"/>
  <c r="O22" i="12"/>
  <c r="P22" i="12"/>
  <c r="Q22" i="12"/>
  <c r="R22" i="12"/>
  <c r="N23" i="12"/>
  <c r="O23" i="12"/>
  <c r="P23" i="12"/>
  <c r="Q23" i="12"/>
  <c r="R23" i="12"/>
  <c r="N24" i="12"/>
  <c r="O24" i="12"/>
  <c r="P24" i="12"/>
  <c r="Q24" i="12"/>
  <c r="R24" i="12"/>
  <c r="N25" i="12"/>
  <c r="O25" i="12"/>
  <c r="P25" i="12"/>
  <c r="Q25" i="12"/>
  <c r="R25" i="12"/>
  <c r="N26" i="12"/>
  <c r="O26" i="12"/>
  <c r="P26" i="12"/>
  <c r="Q26" i="12"/>
  <c r="R26" i="12"/>
  <c r="N27" i="12"/>
  <c r="O27" i="12"/>
  <c r="P27" i="12"/>
  <c r="Q27" i="12"/>
  <c r="R27" i="12"/>
  <c r="N28" i="12"/>
  <c r="O28" i="12"/>
  <c r="P28" i="12"/>
  <c r="Q28" i="12"/>
  <c r="R28" i="12"/>
  <c r="N29" i="12"/>
  <c r="O29" i="12"/>
  <c r="P29" i="12"/>
  <c r="Q29" i="12"/>
  <c r="R29" i="12"/>
  <c r="N30" i="12"/>
  <c r="O30" i="12"/>
  <c r="P30" i="12"/>
  <c r="Q30" i="12"/>
  <c r="R30" i="12"/>
  <c r="N31" i="12"/>
  <c r="O31" i="12"/>
  <c r="P31" i="12"/>
  <c r="Q31" i="12"/>
  <c r="R31" i="12"/>
  <c r="N32" i="12"/>
  <c r="O32" i="12"/>
  <c r="P32" i="12"/>
  <c r="Q32" i="12"/>
  <c r="R32" i="12"/>
  <c r="N33" i="12"/>
  <c r="O33" i="12"/>
  <c r="P33" i="12"/>
  <c r="Q33" i="12"/>
  <c r="R33" i="12"/>
  <c r="N34" i="12"/>
  <c r="O34" i="12"/>
  <c r="P34" i="12"/>
  <c r="Q34" i="12"/>
  <c r="R34" i="12"/>
  <c r="N35" i="12"/>
  <c r="O35" i="12"/>
  <c r="P35" i="12"/>
  <c r="Q35" i="12"/>
  <c r="R35" i="12"/>
  <c r="N36" i="12"/>
  <c r="O36" i="12"/>
  <c r="P36" i="12"/>
  <c r="Q36" i="12"/>
  <c r="R36" i="12"/>
  <c r="N37" i="12"/>
  <c r="O37" i="12"/>
  <c r="P37" i="12"/>
  <c r="Q37" i="12"/>
  <c r="R37" i="12"/>
  <c r="N38" i="12"/>
  <c r="O38" i="12"/>
  <c r="P38" i="12"/>
  <c r="Q38" i="12"/>
  <c r="R38" i="12"/>
  <c r="N39" i="12"/>
  <c r="O39" i="12"/>
  <c r="P39" i="12"/>
  <c r="Q39" i="12"/>
  <c r="R39" i="12"/>
  <c r="N40" i="12"/>
  <c r="O40" i="12"/>
  <c r="P40" i="12"/>
  <c r="Q40" i="12"/>
  <c r="R40" i="12"/>
  <c r="N41" i="12"/>
  <c r="O41" i="12"/>
  <c r="P41" i="12"/>
  <c r="Q41" i="12"/>
  <c r="R41" i="12"/>
  <c r="N42" i="12"/>
  <c r="O42" i="12"/>
  <c r="P42" i="12"/>
  <c r="Q42" i="12"/>
  <c r="R42" i="12"/>
  <c r="N43" i="12"/>
  <c r="O43" i="12"/>
  <c r="P43" i="12"/>
  <c r="Q43" i="12"/>
  <c r="R43" i="12"/>
  <c r="N44" i="12"/>
  <c r="O44" i="12"/>
  <c r="P44" i="12"/>
  <c r="Q44" i="12"/>
  <c r="R44" i="12"/>
  <c r="N45" i="12"/>
  <c r="O45" i="12"/>
  <c r="P45" i="12"/>
  <c r="Q45" i="12"/>
  <c r="R45" i="12"/>
  <c r="N46" i="12"/>
  <c r="O46" i="12"/>
  <c r="P46" i="12"/>
  <c r="Q46" i="12"/>
  <c r="R46" i="12"/>
  <c r="N47" i="12"/>
  <c r="O47" i="12"/>
  <c r="P47" i="12"/>
  <c r="Q47" i="12"/>
  <c r="R47" i="12"/>
  <c r="R3" i="12"/>
  <c r="Q3" i="12"/>
  <c r="P3" i="12"/>
  <c r="O3" i="12"/>
  <c r="N3" i="12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3" i="11"/>
  <c r="D20" i="33"/>
  <c r="E20" i="33"/>
  <c r="F20" i="33"/>
  <c r="C5" i="9" l="1"/>
  <c r="E5" i="9"/>
  <c r="C6" i="9"/>
  <c r="D7" i="9"/>
  <c r="E7" i="9"/>
  <c r="E8" i="9"/>
  <c r="C9" i="9"/>
  <c r="E9" i="9"/>
  <c r="C10" i="9"/>
  <c r="C11" i="9"/>
  <c r="D11" i="9"/>
  <c r="E11" i="9"/>
  <c r="E12" i="9"/>
  <c r="C13" i="9"/>
  <c r="C14" i="9"/>
  <c r="C15" i="9"/>
  <c r="D15" i="9"/>
  <c r="E15" i="9"/>
  <c r="D16" i="9"/>
  <c r="E16" i="9"/>
  <c r="C18" i="9"/>
  <c r="D18" i="9"/>
  <c r="D19" i="9"/>
  <c r="E19" i="9"/>
  <c r="D20" i="9"/>
  <c r="E20" i="9"/>
  <c r="E21" i="9"/>
  <c r="C22" i="9"/>
  <c r="D22" i="9"/>
  <c r="D23" i="9"/>
  <c r="E23" i="9"/>
  <c r="E24" i="9"/>
  <c r="E25" i="9"/>
  <c r="C26" i="9"/>
  <c r="D26" i="9"/>
  <c r="C27" i="9"/>
  <c r="D27" i="9"/>
  <c r="E28" i="9"/>
  <c r="C29" i="9"/>
  <c r="C30" i="9"/>
  <c r="D30" i="9"/>
  <c r="C31" i="9"/>
  <c r="D31" i="9"/>
  <c r="D32" i="9"/>
  <c r="E32" i="9"/>
  <c r="C33" i="9"/>
  <c r="C34" i="9"/>
  <c r="D34" i="9"/>
  <c r="D35" i="9"/>
  <c r="D36" i="9"/>
  <c r="E36" i="9"/>
  <c r="C37" i="9"/>
  <c r="E37" i="9"/>
  <c r="C38" i="9"/>
  <c r="D39" i="9"/>
  <c r="E39" i="9"/>
  <c r="E40" i="9"/>
  <c r="C41" i="9"/>
  <c r="E41" i="9"/>
  <c r="C42" i="9"/>
  <c r="C43" i="9"/>
  <c r="D43" i="9"/>
  <c r="E43" i="9"/>
  <c r="E44" i="9"/>
  <c r="C45" i="9"/>
  <c r="C46" i="9"/>
  <c r="C47" i="9"/>
  <c r="D47" i="9"/>
  <c r="E47" i="9"/>
  <c r="D48" i="9"/>
  <c r="E48" i="9"/>
  <c r="C49" i="9"/>
  <c r="C50" i="9"/>
  <c r="D50" i="9"/>
  <c r="D5" i="9"/>
  <c r="D6" i="9"/>
  <c r="E6" i="9"/>
  <c r="C7" i="9"/>
  <c r="C8" i="9"/>
  <c r="D8" i="9"/>
  <c r="D9" i="9"/>
  <c r="D10" i="9"/>
  <c r="E10" i="9"/>
  <c r="C12" i="9"/>
  <c r="D12" i="9"/>
  <c r="D13" i="9"/>
  <c r="E13" i="9"/>
  <c r="D14" i="9"/>
  <c r="E14" i="9"/>
  <c r="C16" i="9"/>
  <c r="C17" i="9"/>
  <c r="D17" i="9"/>
  <c r="E17" i="9"/>
  <c r="E18" i="9"/>
  <c r="C19" i="9"/>
  <c r="C20" i="9"/>
  <c r="C21" i="9"/>
  <c r="D21" i="9"/>
  <c r="E22" i="9"/>
  <c r="C23" i="9"/>
  <c r="C24" i="9"/>
  <c r="D24" i="9"/>
  <c r="C25" i="9"/>
  <c r="D25" i="9"/>
  <c r="E26" i="9"/>
  <c r="E27" i="9"/>
  <c r="C28" i="9"/>
  <c r="D28" i="9"/>
  <c r="D29" i="9"/>
  <c r="E29" i="9"/>
  <c r="E30" i="9"/>
  <c r="E31" i="9"/>
  <c r="C32" i="9"/>
  <c r="D33" i="9"/>
  <c r="E33" i="9"/>
  <c r="E34" i="9"/>
  <c r="C35" i="9"/>
  <c r="E35" i="9"/>
  <c r="C36" i="9"/>
  <c r="D37" i="9"/>
  <c r="D38" i="9"/>
  <c r="E38" i="9"/>
  <c r="C39" i="9"/>
  <c r="C40" i="9"/>
  <c r="D40" i="9"/>
  <c r="D41" i="9"/>
  <c r="D42" i="9"/>
  <c r="E42" i="9"/>
  <c r="C44" i="9"/>
  <c r="D44" i="9"/>
  <c r="D45" i="9"/>
  <c r="E45" i="9"/>
  <c r="D46" i="9"/>
  <c r="E46" i="9"/>
  <c r="C48" i="9"/>
  <c r="D49" i="9"/>
  <c r="E49" i="9"/>
  <c r="E50" i="9"/>
  <c r="E4" i="9" l="1"/>
  <c r="D4" i="9"/>
  <c r="C4" i="9"/>
  <c r="Z19" i="30" l="1"/>
  <c r="AC19" i="30"/>
  <c r="Z20" i="30"/>
  <c r="AC20" i="30"/>
  <c r="Z21" i="30"/>
  <c r="AC21" i="30"/>
  <c r="Z22" i="30"/>
  <c r="AC22" i="30"/>
  <c r="Z23" i="30"/>
  <c r="AC23" i="30"/>
  <c r="Z24" i="30"/>
  <c r="AC24" i="30"/>
  <c r="Z25" i="30"/>
  <c r="AC25" i="30"/>
  <c r="Z26" i="30"/>
  <c r="AC26" i="30"/>
  <c r="Z27" i="30"/>
  <c r="AC27" i="30"/>
  <c r="Z28" i="30"/>
  <c r="AC28" i="30"/>
  <c r="Z29" i="30"/>
  <c r="AC29" i="30"/>
  <c r="Z30" i="30"/>
  <c r="AC30" i="30"/>
  <c r="Z31" i="30"/>
  <c r="AC31" i="30"/>
  <c r="Z32" i="30"/>
  <c r="AC32" i="30"/>
  <c r="Z33" i="30"/>
  <c r="AC33" i="30"/>
  <c r="Z34" i="30"/>
  <c r="AC34" i="30"/>
  <c r="Z35" i="30"/>
  <c r="AC35" i="30"/>
  <c r="Z36" i="30"/>
  <c r="AC36" i="30"/>
  <c r="Z37" i="30"/>
  <c r="AC37" i="30"/>
  <c r="Z38" i="30"/>
  <c r="AC38" i="30"/>
  <c r="Z39" i="30"/>
  <c r="AC39" i="30"/>
  <c r="Z40" i="30"/>
  <c r="AC40" i="30"/>
  <c r="Z41" i="30"/>
  <c r="AC41" i="30"/>
  <c r="Z42" i="30"/>
  <c r="AC42" i="30"/>
  <c r="Z43" i="30"/>
  <c r="AC43" i="30"/>
  <c r="Z44" i="30"/>
  <c r="AC44" i="30"/>
  <c r="Z45" i="30"/>
  <c r="AC45" i="30"/>
  <c r="Z46" i="30"/>
  <c r="AC46" i="30"/>
  <c r="Z47" i="30"/>
  <c r="AC47" i="30"/>
  <c r="Z48" i="30"/>
  <c r="AC48" i="30"/>
  <c r="AC18" i="30"/>
  <c r="Z18" i="30"/>
  <c r="AC17" i="30"/>
  <c r="Z17" i="30"/>
  <c r="AC16" i="30"/>
  <c r="Z16" i="30"/>
  <c r="AC15" i="30"/>
  <c r="Z15" i="30"/>
  <c r="AC14" i="30"/>
  <c r="Z14" i="30"/>
  <c r="AC13" i="30"/>
  <c r="Z13" i="30"/>
  <c r="AC12" i="30"/>
  <c r="Z12" i="30"/>
  <c r="AC11" i="30"/>
  <c r="Z11" i="30"/>
  <c r="AC10" i="30"/>
  <c r="Z10" i="30"/>
  <c r="AC9" i="30"/>
  <c r="Z9" i="30"/>
  <c r="AC8" i="30"/>
  <c r="Z8" i="30"/>
  <c r="AC7" i="30"/>
  <c r="Z7" i="30"/>
  <c r="AC6" i="30"/>
  <c r="Z6" i="30"/>
  <c r="AC5" i="30"/>
  <c r="Z5" i="30"/>
  <c r="AC4" i="30"/>
  <c r="Z4" i="30"/>
  <c r="AC3" i="30"/>
  <c r="Z3" i="30"/>
  <c r="AC4" i="29"/>
  <c r="AC5" i="29"/>
  <c r="AC6" i="29"/>
  <c r="AC7" i="29"/>
  <c r="AC8" i="29"/>
  <c r="AC9" i="29"/>
  <c r="AC10" i="29"/>
  <c r="AC11" i="29"/>
  <c r="AC12" i="29"/>
  <c r="AC13" i="29"/>
  <c r="AC14" i="29"/>
  <c r="AC15" i="29"/>
  <c r="AC16" i="29"/>
  <c r="AC17" i="29"/>
  <c r="AC18" i="29"/>
  <c r="AC3" i="29"/>
  <c r="Z4" i="29"/>
  <c r="Z5" i="29"/>
  <c r="Z6" i="29"/>
  <c r="Z7" i="29"/>
  <c r="Z8" i="29"/>
  <c r="Z9" i="29"/>
  <c r="Z10" i="29"/>
  <c r="Z11" i="29"/>
  <c r="Z12" i="29"/>
  <c r="Z13" i="29"/>
  <c r="Z14" i="29"/>
  <c r="Z15" i="29"/>
  <c r="Z16" i="29"/>
  <c r="Z17" i="29"/>
  <c r="Z18" i="29"/>
  <c r="Z3" i="29"/>
  <c r="J48" i="30" l="1"/>
  <c r="K48" i="30"/>
  <c r="L48" i="30"/>
  <c r="M48" i="30"/>
  <c r="N48" i="30"/>
  <c r="O48" i="30"/>
  <c r="L6" i="52" l="1"/>
  <c r="L7" i="52"/>
  <c r="L8" i="52"/>
  <c r="L9" i="52"/>
  <c r="L10" i="52"/>
  <c r="L5" i="52"/>
  <c r="H5" i="52"/>
  <c r="H6" i="52"/>
  <c r="H7" i="52"/>
  <c r="H8" i="52"/>
  <c r="H9" i="52"/>
  <c r="H10" i="52"/>
  <c r="H11" i="52"/>
  <c r="H12" i="52"/>
  <c r="H4" i="5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" i="14"/>
  <c r="G5" i="13"/>
  <c r="C4" i="53" s="1"/>
  <c r="G6" i="13"/>
  <c r="C5" i="53" s="1"/>
  <c r="G7" i="13"/>
  <c r="C6" i="53" s="1"/>
  <c r="G8" i="13"/>
  <c r="C7" i="53" s="1"/>
  <c r="G9" i="13"/>
  <c r="C8" i="53" s="1"/>
  <c r="G10" i="13"/>
  <c r="C9" i="53" s="1"/>
  <c r="G11" i="13"/>
  <c r="C10" i="53" s="1"/>
  <c r="G12" i="13"/>
  <c r="C11" i="53" s="1"/>
  <c r="G13" i="13"/>
  <c r="C12" i="53" s="1"/>
  <c r="G14" i="13"/>
  <c r="C13" i="53" s="1"/>
  <c r="G15" i="13"/>
  <c r="C14" i="53" s="1"/>
  <c r="G16" i="13"/>
  <c r="F3" i="53" s="1"/>
  <c r="G17" i="13"/>
  <c r="F4" i="53" s="1"/>
  <c r="G18" i="13"/>
  <c r="F5" i="53" s="1"/>
  <c r="G19" i="13"/>
  <c r="F6" i="53" s="1"/>
  <c r="G20" i="13"/>
  <c r="F7" i="53" s="1"/>
  <c r="G21" i="13"/>
  <c r="F8" i="53" s="1"/>
  <c r="G22" i="13"/>
  <c r="F9" i="53" s="1"/>
  <c r="G23" i="13"/>
  <c r="F10" i="53" s="1"/>
  <c r="G24" i="13"/>
  <c r="F11" i="53" s="1"/>
  <c r="G25" i="13"/>
  <c r="F12" i="53" s="1"/>
  <c r="G26" i="13"/>
  <c r="F13" i="53" s="1"/>
  <c r="G27" i="13"/>
  <c r="F14" i="53" s="1"/>
  <c r="F24" i="54" s="1"/>
  <c r="G4" i="13"/>
  <c r="C3" i="53" s="1"/>
  <c r="E9" i="49"/>
  <c r="D9" i="49"/>
  <c r="I4" i="14" l="1"/>
  <c r="C3" i="54" s="1"/>
  <c r="I41" i="14"/>
  <c r="F16" i="54" s="1"/>
  <c r="I33" i="14"/>
  <c r="F8" i="54" s="1"/>
  <c r="I21" i="14"/>
  <c r="C20" i="54" s="1"/>
  <c r="I13" i="14"/>
  <c r="C12" i="54" s="1"/>
  <c r="I5" i="14"/>
  <c r="C4" i="54" s="1"/>
  <c r="I44" i="14"/>
  <c r="F19" i="54" s="1"/>
  <c r="I36" i="14"/>
  <c r="F11" i="54" s="1"/>
  <c r="I24" i="14"/>
  <c r="C23" i="54" s="1"/>
  <c r="I16" i="14"/>
  <c r="C15" i="54" s="1"/>
  <c r="I12" i="14"/>
  <c r="C11" i="54" s="1"/>
  <c r="I47" i="14"/>
  <c r="F22" i="54" s="1"/>
  <c r="I43" i="14"/>
  <c r="F18" i="54" s="1"/>
  <c r="I39" i="14"/>
  <c r="F14" i="54" s="1"/>
  <c r="I35" i="14"/>
  <c r="F10" i="54" s="1"/>
  <c r="I31" i="14"/>
  <c r="F6" i="54" s="1"/>
  <c r="I27" i="14"/>
  <c r="C26" i="54" s="1"/>
  <c r="I23" i="14"/>
  <c r="C22" i="54" s="1"/>
  <c r="I19" i="14"/>
  <c r="C18" i="54" s="1"/>
  <c r="I15" i="14"/>
  <c r="C14" i="54" s="1"/>
  <c r="I11" i="14"/>
  <c r="C10" i="54" s="1"/>
  <c r="I7" i="14"/>
  <c r="C6" i="54" s="1"/>
  <c r="I45" i="14"/>
  <c r="F20" i="54" s="1"/>
  <c r="I37" i="14"/>
  <c r="F12" i="54" s="1"/>
  <c r="I29" i="14"/>
  <c r="F4" i="54" s="1"/>
  <c r="I25" i="14"/>
  <c r="C24" i="54" s="1"/>
  <c r="I17" i="14"/>
  <c r="C16" i="54" s="1"/>
  <c r="I9" i="14"/>
  <c r="C8" i="54" s="1"/>
  <c r="I48" i="14"/>
  <c r="F23" i="54" s="1"/>
  <c r="I40" i="14"/>
  <c r="F15" i="54" s="1"/>
  <c r="I32" i="14"/>
  <c r="F7" i="54" s="1"/>
  <c r="I28" i="14"/>
  <c r="F3" i="54" s="1"/>
  <c r="I20" i="14"/>
  <c r="C19" i="54" s="1"/>
  <c r="I8" i="14"/>
  <c r="C7" i="54" s="1"/>
  <c r="I46" i="14"/>
  <c r="F21" i="54" s="1"/>
  <c r="I42" i="14"/>
  <c r="F17" i="54" s="1"/>
  <c r="I38" i="14"/>
  <c r="F13" i="54" s="1"/>
  <c r="I34" i="14"/>
  <c r="F9" i="54" s="1"/>
  <c r="I30" i="14"/>
  <c r="F5" i="54" s="1"/>
  <c r="I26" i="14"/>
  <c r="C25" i="54" s="1"/>
  <c r="I22" i="14"/>
  <c r="C21" i="54" s="1"/>
  <c r="I18" i="14"/>
  <c r="C17" i="54" s="1"/>
  <c r="I14" i="14"/>
  <c r="C13" i="54" s="1"/>
  <c r="I10" i="14"/>
  <c r="C9" i="54" s="1"/>
  <c r="I6" i="14"/>
  <c r="C5" i="54" s="1"/>
  <c r="C2" i="47"/>
  <c r="D2" i="47"/>
  <c r="E2" i="47"/>
  <c r="F2" i="47"/>
  <c r="B2" i="47"/>
  <c r="D15" i="46"/>
  <c r="E15" i="46"/>
  <c r="F15" i="46"/>
  <c r="G15" i="46"/>
  <c r="C15" i="46"/>
  <c r="D17" i="46"/>
  <c r="D18" i="46"/>
  <c r="E18" i="46"/>
  <c r="C19" i="46"/>
  <c r="D19" i="46"/>
  <c r="E19" i="46"/>
  <c r="F19" i="46"/>
  <c r="D20" i="46"/>
  <c r="E20" i="46"/>
  <c r="F20" i="46"/>
  <c r="G20" i="46"/>
  <c r="C21" i="46"/>
  <c r="B3" i="47" s="1"/>
  <c r="D21" i="46"/>
  <c r="C3" i="47" s="1"/>
  <c r="E21" i="46"/>
  <c r="D3" i="47" s="1"/>
  <c r="F21" i="46"/>
  <c r="E3" i="47" s="1"/>
  <c r="G21" i="46"/>
  <c r="F3" i="47" s="1"/>
  <c r="H21" i="46"/>
  <c r="C22" i="46"/>
  <c r="B4" i="47" s="1"/>
  <c r="D22" i="46"/>
  <c r="C4" i="47" s="1"/>
  <c r="E22" i="46"/>
  <c r="D4" i="47" s="1"/>
  <c r="F22" i="46"/>
  <c r="E4" i="47" s="1"/>
  <c r="G22" i="46"/>
  <c r="F4" i="47" s="1"/>
  <c r="H22" i="46"/>
  <c r="I22" i="46"/>
  <c r="C23" i="46"/>
  <c r="B5" i="47" s="1"/>
  <c r="D23" i="46"/>
  <c r="C5" i="47" s="1"/>
  <c r="E23" i="46"/>
  <c r="D5" i="47" s="1"/>
  <c r="F23" i="46"/>
  <c r="E5" i="47" s="1"/>
  <c r="G23" i="46"/>
  <c r="F5" i="47" s="1"/>
  <c r="H23" i="46"/>
  <c r="I23" i="46"/>
  <c r="J23" i="46"/>
  <c r="C24" i="46"/>
  <c r="B6" i="47" s="1"/>
  <c r="D24" i="46"/>
  <c r="C6" i="47" s="1"/>
  <c r="E24" i="46"/>
  <c r="D6" i="47" s="1"/>
  <c r="F24" i="46"/>
  <c r="E6" i="47" s="1"/>
  <c r="G24" i="46"/>
  <c r="F6" i="47" s="1"/>
  <c r="H24" i="46"/>
  <c r="I24" i="46"/>
  <c r="J24" i="46"/>
  <c r="K24" i="46"/>
  <c r="C25" i="46"/>
  <c r="B7" i="47" s="1"/>
  <c r="D25" i="46"/>
  <c r="C7" i="47" s="1"/>
  <c r="E25" i="46"/>
  <c r="D7" i="47" s="1"/>
  <c r="F25" i="46"/>
  <c r="E7" i="47" s="1"/>
  <c r="G25" i="46"/>
  <c r="F7" i="47" s="1"/>
  <c r="H25" i="46"/>
  <c r="I25" i="46"/>
  <c r="J25" i="46"/>
  <c r="K25" i="46"/>
  <c r="L25" i="46"/>
  <c r="C26" i="46"/>
  <c r="B8" i="47" s="1"/>
  <c r="D26" i="46"/>
  <c r="C8" i="47" s="1"/>
  <c r="E26" i="46"/>
  <c r="D8" i="47" s="1"/>
  <c r="F26" i="46"/>
  <c r="E8" i="47" s="1"/>
  <c r="G26" i="46"/>
  <c r="F8" i="47" s="1"/>
  <c r="H26" i="46"/>
  <c r="I26" i="46"/>
  <c r="J26" i="46"/>
  <c r="K26" i="46"/>
  <c r="L26" i="46"/>
  <c r="M26" i="46"/>
  <c r="C17" i="46"/>
  <c r="C18" i="46"/>
  <c r="C20" i="46"/>
  <c r="C16" i="46"/>
  <c r="AB47" i="22"/>
  <c r="AC47" i="22" s="1"/>
  <c r="Z47" i="22"/>
  <c r="AA47" i="22" s="1"/>
  <c r="X47" i="22"/>
  <c r="Y47" i="22" s="1"/>
  <c r="V47" i="22"/>
  <c r="W47" i="22" s="1"/>
  <c r="T47" i="22"/>
  <c r="U47" i="22" s="1"/>
  <c r="AB46" i="22"/>
  <c r="AC46" i="22" s="1"/>
  <c r="Z46" i="22"/>
  <c r="AA46" i="22" s="1"/>
  <c r="X46" i="22"/>
  <c r="Y46" i="22" s="1"/>
  <c r="V46" i="22"/>
  <c r="W46" i="22" s="1"/>
  <c r="T46" i="22"/>
  <c r="U46" i="22" s="1"/>
  <c r="AB45" i="22"/>
  <c r="AC45" i="22" s="1"/>
  <c r="Z45" i="22"/>
  <c r="AA45" i="22" s="1"/>
  <c r="X45" i="22"/>
  <c r="Y45" i="22" s="1"/>
  <c r="V45" i="22"/>
  <c r="W45" i="22" s="1"/>
  <c r="T45" i="22"/>
  <c r="U45" i="22" s="1"/>
  <c r="AB44" i="22"/>
  <c r="AC44" i="22" s="1"/>
  <c r="Z44" i="22"/>
  <c r="AA44" i="22" s="1"/>
  <c r="X44" i="22"/>
  <c r="Y44" i="22" s="1"/>
  <c r="V44" i="22"/>
  <c r="W44" i="22" s="1"/>
  <c r="T44" i="22"/>
  <c r="U44" i="22" s="1"/>
  <c r="AB43" i="22"/>
  <c r="AC43" i="22" s="1"/>
  <c r="Z43" i="22"/>
  <c r="AA43" i="22" s="1"/>
  <c r="X43" i="22"/>
  <c r="Y43" i="22" s="1"/>
  <c r="V43" i="22"/>
  <c r="W43" i="22" s="1"/>
  <c r="T43" i="22"/>
  <c r="U43" i="22" s="1"/>
  <c r="AB42" i="22"/>
  <c r="AC42" i="22" s="1"/>
  <c r="Z42" i="22"/>
  <c r="AA42" i="22" s="1"/>
  <c r="X42" i="22"/>
  <c r="Y42" i="22" s="1"/>
  <c r="V42" i="22"/>
  <c r="W42" i="22" s="1"/>
  <c r="T42" i="22"/>
  <c r="U42" i="22" s="1"/>
  <c r="AB41" i="22"/>
  <c r="AC41" i="22" s="1"/>
  <c r="Z41" i="22"/>
  <c r="AA41" i="22" s="1"/>
  <c r="X41" i="22"/>
  <c r="Y41" i="22" s="1"/>
  <c r="V41" i="22"/>
  <c r="W41" i="22" s="1"/>
  <c r="T41" i="22"/>
  <c r="U41" i="22" s="1"/>
  <c r="AB40" i="22"/>
  <c r="AC40" i="22" s="1"/>
  <c r="Z40" i="22"/>
  <c r="AA40" i="22" s="1"/>
  <c r="X40" i="22"/>
  <c r="Y40" i="22" s="1"/>
  <c r="V40" i="22"/>
  <c r="W40" i="22" s="1"/>
  <c r="T40" i="22"/>
  <c r="U40" i="22" s="1"/>
  <c r="AB39" i="22"/>
  <c r="AC39" i="22" s="1"/>
  <c r="Z39" i="22"/>
  <c r="AA39" i="22" s="1"/>
  <c r="X39" i="22"/>
  <c r="Y39" i="22" s="1"/>
  <c r="V39" i="22"/>
  <c r="W39" i="22" s="1"/>
  <c r="T39" i="22"/>
  <c r="U39" i="22" s="1"/>
  <c r="AB38" i="22"/>
  <c r="AC38" i="22" s="1"/>
  <c r="Z38" i="22"/>
  <c r="AA38" i="22" s="1"/>
  <c r="X38" i="22"/>
  <c r="Y38" i="22" s="1"/>
  <c r="V38" i="22"/>
  <c r="W38" i="22" s="1"/>
  <c r="T38" i="22"/>
  <c r="U38" i="22" s="1"/>
  <c r="AB37" i="22"/>
  <c r="AC37" i="22" s="1"/>
  <c r="Z37" i="22"/>
  <c r="AA37" i="22" s="1"/>
  <c r="X37" i="22"/>
  <c r="Y37" i="22" s="1"/>
  <c r="V37" i="22"/>
  <c r="W37" i="22" s="1"/>
  <c r="T37" i="22"/>
  <c r="U37" i="22" s="1"/>
  <c r="AB36" i="22"/>
  <c r="AC36" i="22" s="1"/>
  <c r="Z36" i="22"/>
  <c r="AA36" i="22" s="1"/>
  <c r="X36" i="22"/>
  <c r="Y36" i="22" s="1"/>
  <c r="V36" i="22"/>
  <c r="W36" i="22" s="1"/>
  <c r="T36" i="22"/>
  <c r="U36" i="22" s="1"/>
  <c r="AB35" i="22"/>
  <c r="AC35" i="22" s="1"/>
  <c r="Z35" i="22"/>
  <c r="AA35" i="22" s="1"/>
  <c r="X35" i="22"/>
  <c r="Y35" i="22" s="1"/>
  <c r="V35" i="22"/>
  <c r="W35" i="22" s="1"/>
  <c r="T35" i="22"/>
  <c r="U35" i="22" s="1"/>
  <c r="AB34" i="22"/>
  <c r="AC34" i="22" s="1"/>
  <c r="Z34" i="22"/>
  <c r="AA34" i="22" s="1"/>
  <c r="X34" i="22"/>
  <c r="Y34" i="22" s="1"/>
  <c r="V34" i="22"/>
  <c r="W34" i="22" s="1"/>
  <c r="T34" i="22"/>
  <c r="U34" i="22" s="1"/>
  <c r="AB33" i="22"/>
  <c r="AC33" i="22" s="1"/>
  <c r="Z33" i="22"/>
  <c r="AA33" i="22" s="1"/>
  <c r="X33" i="22"/>
  <c r="Y33" i="22" s="1"/>
  <c r="V33" i="22"/>
  <c r="W33" i="22" s="1"/>
  <c r="T33" i="22"/>
  <c r="U33" i="22" s="1"/>
  <c r="AB32" i="22"/>
  <c r="AC32" i="22" s="1"/>
  <c r="Z32" i="22"/>
  <c r="AA32" i="22" s="1"/>
  <c r="X32" i="22"/>
  <c r="Y32" i="22" s="1"/>
  <c r="V32" i="22"/>
  <c r="W32" i="22" s="1"/>
  <c r="T32" i="22"/>
  <c r="U32" i="22" s="1"/>
  <c r="AB31" i="22"/>
  <c r="AC31" i="22" s="1"/>
  <c r="Z31" i="22"/>
  <c r="AA31" i="22" s="1"/>
  <c r="X31" i="22"/>
  <c r="Y31" i="22" s="1"/>
  <c r="V31" i="22"/>
  <c r="W31" i="22" s="1"/>
  <c r="T31" i="22"/>
  <c r="U31" i="22" s="1"/>
  <c r="AB30" i="22"/>
  <c r="AC30" i="22" s="1"/>
  <c r="Z30" i="22"/>
  <c r="AA30" i="22" s="1"/>
  <c r="X30" i="22"/>
  <c r="Y30" i="22" s="1"/>
  <c r="V30" i="22"/>
  <c r="W30" i="22" s="1"/>
  <c r="T30" i="22"/>
  <c r="U30" i="22" s="1"/>
  <c r="AB29" i="22"/>
  <c r="AC29" i="22" s="1"/>
  <c r="Z29" i="22"/>
  <c r="AA29" i="22" s="1"/>
  <c r="X29" i="22"/>
  <c r="Y29" i="22" s="1"/>
  <c r="V29" i="22"/>
  <c r="W29" i="22" s="1"/>
  <c r="T29" i="22"/>
  <c r="U29" i="22" s="1"/>
  <c r="AB28" i="22"/>
  <c r="AC28" i="22" s="1"/>
  <c r="Z28" i="22"/>
  <c r="AA28" i="22" s="1"/>
  <c r="X28" i="22"/>
  <c r="Y28" i="22" s="1"/>
  <c r="V28" i="22"/>
  <c r="W28" i="22" s="1"/>
  <c r="T28" i="22"/>
  <c r="U28" i="22" s="1"/>
  <c r="AB27" i="22"/>
  <c r="AC27" i="22" s="1"/>
  <c r="Z27" i="22"/>
  <c r="AA27" i="22" s="1"/>
  <c r="X27" i="22"/>
  <c r="Y27" i="22" s="1"/>
  <c r="V27" i="22"/>
  <c r="W27" i="22" s="1"/>
  <c r="T27" i="22"/>
  <c r="U27" i="22" s="1"/>
  <c r="AB26" i="22"/>
  <c r="AC26" i="22" s="1"/>
  <c r="Z26" i="22"/>
  <c r="AA26" i="22" s="1"/>
  <c r="X26" i="22"/>
  <c r="Y26" i="22" s="1"/>
  <c r="V26" i="22"/>
  <c r="W26" i="22" s="1"/>
  <c r="T26" i="22"/>
  <c r="U26" i="22" s="1"/>
  <c r="AB25" i="22"/>
  <c r="AC25" i="22" s="1"/>
  <c r="Z25" i="22"/>
  <c r="AA25" i="22" s="1"/>
  <c r="X25" i="22"/>
  <c r="Y25" i="22" s="1"/>
  <c r="V25" i="22"/>
  <c r="W25" i="22" s="1"/>
  <c r="T25" i="22"/>
  <c r="U25" i="22" s="1"/>
  <c r="AB24" i="22"/>
  <c r="AC24" i="22" s="1"/>
  <c r="Z24" i="22"/>
  <c r="AA24" i="22" s="1"/>
  <c r="X24" i="22"/>
  <c r="Y24" i="22" s="1"/>
  <c r="V24" i="22"/>
  <c r="W24" i="22" s="1"/>
  <c r="T24" i="22"/>
  <c r="U24" i="22" s="1"/>
  <c r="AB23" i="22"/>
  <c r="AC23" i="22" s="1"/>
  <c r="Z23" i="22"/>
  <c r="AA23" i="22" s="1"/>
  <c r="X23" i="22"/>
  <c r="Y23" i="22" s="1"/>
  <c r="V23" i="22"/>
  <c r="W23" i="22" s="1"/>
  <c r="T23" i="22"/>
  <c r="U23" i="22" s="1"/>
  <c r="AB22" i="22"/>
  <c r="AC22" i="22" s="1"/>
  <c r="Z22" i="22"/>
  <c r="AA22" i="22" s="1"/>
  <c r="X22" i="22"/>
  <c r="Y22" i="22" s="1"/>
  <c r="V22" i="22"/>
  <c r="W22" i="22" s="1"/>
  <c r="T22" i="22"/>
  <c r="U22" i="22" s="1"/>
  <c r="AB21" i="22"/>
  <c r="AC21" i="22" s="1"/>
  <c r="Z21" i="22"/>
  <c r="AA21" i="22" s="1"/>
  <c r="X21" i="22"/>
  <c r="Y21" i="22" s="1"/>
  <c r="V21" i="22"/>
  <c r="W21" i="22" s="1"/>
  <c r="T21" i="22"/>
  <c r="U21" i="22" s="1"/>
  <c r="AB20" i="22"/>
  <c r="AC20" i="22" s="1"/>
  <c r="Z20" i="22"/>
  <c r="AA20" i="22" s="1"/>
  <c r="X20" i="22"/>
  <c r="Y20" i="22" s="1"/>
  <c r="V20" i="22"/>
  <c r="W20" i="22" s="1"/>
  <c r="T20" i="22"/>
  <c r="U20" i="22" s="1"/>
  <c r="AB19" i="22"/>
  <c r="AC19" i="22" s="1"/>
  <c r="Z19" i="22"/>
  <c r="AA19" i="22" s="1"/>
  <c r="X19" i="22"/>
  <c r="Y19" i="22" s="1"/>
  <c r="W19" i="22"/>
  <c r="V19" i="22"/>
  <c r="T19" i="22"/>
  <c r="U19" i="22" s="1"/>
  <c r="AB18" i="22"/>
  <c r="AC18" i="22" s="1"/>
  <c r="Z18" i="22"/>
  <c r="AA18" i="22" s="1"/>
  <c r="X18" i="22"/>
  <c r="Y18" i="22" s="1"/>
  <c r="V18" i="22"/>
  <c r="W18" i="22" s="1"/>
  <c r="T18" i="22"/>
  <c r="U18" i="22" s="1"/>
  <c r="AB17" i="22"/>
  <c r="AC17" i="22" s="1"/>
  <c r="AA17" i="22"/>
  <c r="Z17" i="22"/>
  <c r="X17" i="22"/>
  <c r="Y17" i="22" s="1"/>
  <c r="V17" i="22"/>
  <c r="W17" i="22" s="1"/>
  <c r="T17" i="22"/>
  <c r="U17" i="22" s="1"/>
  <c r="AB16" i="22"/>
  <c r="AC16" i="22" s="1"/>
  <c r="Z16" i="22"/>
  <c r="AA16" i="22" s="1"/>
  <c r="X16" i="22"/>
  <c r="Y16" i="22" s="1"/>
  <c r="V16" i="22"/>
  <c r="W16" i="22" s="1"/>
  <c r="U16" i="22"/>
  <c r="T16" i="22"/>
  <c r="AB15" i="22"/>
  <c r="AC15" i="22" s="1"/>
  <c r="Z15" i="22"/>
  <c r="AA15" i="22" s="1"/>
  <c r="X15" i="22"/>
  <c r="Y15" i="22" s="1"/>
  <c r="V15" i="22"/>
  <c r="W15" i="22" s="1"/>
  <c r="T15" i="22"/>
  <c r="U15" i="22" s="1"/>
  <c r="AB14" i="22"/>
  <c r="AC14" i="22" s="1"/>
  <c r="Z14" i="22"/>
  <c r="AA14" i="22" s="1"/>
  <c r="Y14" i="22"/>
  <c r="X14" i="22"/>
  <c r="V14" i="22"/>
  <c r="W14" i="22" s="1"/>
  <c r="T14" i="22"/>
  <c r="U14" i="22" s="1"/>
  <c r="AB13" i="22"/>
  <c r="AC13" i="22" s="1"/>
  <c r="Z13" i="22"/>
  <c r="AA13" i="22" s="1"/>
  <c r="X13" i="22"/>
  <c r="Y13" i="22" s="1"/>
  <c r="V13" i="22"/>
  <c r="W13" i="22" s="1"/>
  <c r="T13" i="22"/>
  <c r="U13" i="22" s="1"/>
  <c r="AC12" i="22"/>
  <c r="AB12" i="22"/>
  <c r="Z12" i="22"/>
  <c r="AA12" i="22" s="1"/>
  <c r="X12" i="22"/>
  <c r="Y12" i="22" s="1"/>
  <c r="V12" i="22"/>
  <c r="W12" i="22" s="1"/>
  <c r="T12" i="22"/>
  <c r="U12" i="22" s="1"/>
  <c r="AB11" i="22"/>
  <c r="AC11" i="22" s="1"/>
  <c r="AA11" i="22"/>
  <c r="Z11" i="22"/>
  <c r="X11" i="22"/>
  <c r="Y11" i="22" s="1"/>
  <c r="W11" i="22"/>
  <c r="V11" i="22"/>
  <c r="T11" i="22"/>
  <c r="U11" i="22" s="1"/>
  <c r="AB10" i="22"/>
  <c r="AC10" i="22" s="1"/>
  <c r="Z10" i="22"/>
  <c r="AA10" i="22" s="1"/>
  <c r="X10" i="22"/>
  <c r="Y10" i="22" s="1"/>
  <c r="V10" i="22"/>
  <c r="W10" i="22" s="1"/>
  <c r="U10" i="22"/>
  <c r="T10" i="22"/>
  <c r="AB9" i="22"/>
  <c r="AC9" i="22" s="1"/>
  <c r="AA9" i="22"/>
  <c r="Z9" i="22"/>
  <c r="X9" i="22"/>
  <c r="Y9" i="22" s="1"/>
  <c r="V9" i="22"/>
  <c r="W9" i="22" s="1"/>
  <c r="T9" i="22"/>
  <c r="U9" i="22" s="1"/>
  <c r="AB8" i="22"/>
  <c r="AC8" i="22" s="1"/>
  <c r="Z8" i="22"/>
  <c r="AA8" i="22" s="1"/>
  <c r="X8" i="22"/>
  <c r="Y8" i="22" s="1"/>
  <c r="V8" i="22"/>
  <c r="W8" i="22" s="1"/>
  <c r="U8" i="22"/>
  <c r="T8" i="22"/>
  <c r="AB7" i="22"/>
  <c r="AC7" i="22" s="1"/>
  <c r="Z7" i="22"/>
  <c r="AA7" i="22" s="1"/>
  <c r="X7" i="22"/>
  <c r="Y7" i="22" s="1"/>
  <c r="V7" i="22"/>
  <c r="W7" i="22" s="1"/>
  <c r="T7" i="22"/>
  <c r="U7" i="22" s="1"/>
  <c r="AB6" i="22"/>
  <c r="AC6" i="22" s="1"/>
  <c r="Z6" i="22"/>
  <c r="AA6" i="22" s="1"/>
  <c r="Y6" i="22"/>
  <c r="X6" i="22"/>
  <c r="V6" i="22"/>
  <c r="W6" i="22" s="1"/>
  <c r="T6" i="22"/>
  <c r="U6" i="22" s="1"/>
  <c r="AB5" i="22"/>
  <c r="AC5" i="22" s="1"/>
  <c r="Z5" i="22"/>
  <c r="AA5" i="22" s="1"/>
  <c r="X5" i="22"/>
  <c r="Y5" i="22" s="1"/>
  <c r="V5" i="22"/>
  <c r="W5" i="22" s="1"/>
  <c r="T5" i="22"/>
  <c r="U5" i="22" s="1"/>
  <c r="AC4" i="22"/>
  <c r="AB4" i="22"/>
  <c r="Z4" i="22"/>
  <c r="AA4" i="22" s="1"/>
  <c r="X4" i="22"/>
  <c r="Y4" i="22" s="1"/>
  <c r="V4" i="22"/>
  <c r="W4" i="22" s="1"/>
  <c r="T4" i="22"/>
  <c r="U4" i="22" s="1"/>
  <c r="AB3" i="22"/>
  <c r="Z3" i="22"/>
  <c r="X3" i="22"/>
  <c r="V3" i="22"/>
  <c r="T3" i="22"/>
  <c r="L48" i="22"/>
  <c r="J48" i="22"/>
  <c r="H48" i="22"/>
  <c r="F48" i="22"/>
  <c r="D48" i="22"/>
  <c r="L48" i="25"/>
  <c r="J48" i="25"/>
  <c r="H48" i="25"/>
  <c r="F48" i="25"/>
  <c r="D48" i="25"/>
  <c r="AB47" i="25"/>
  <c r="AC47" i="25" s="1"/>
  <c r="Z47" i="25"/>
  <c r="AA47" i="25" s="1"/>
  <c r="X47" i="25"/>
  <c r="Y47" i="25" s="1"/>
  <c r="V47" i="25"/>
  <c r="W47" i="25" s="1"/>
  <c r="T47" i="25"/>
  <c r="U47" i="25" s="1"/>
  <c r="AB46" i="25"/>
  <c r="AC46" i="25" s="1"/>
  <c r="Z46" i="25"/>
  <c r="AA46" i="25" s="1"/>
  <c r="X46" i="25"/>
  <c r="Y46" i="25" s="1"/>
  <c r="V46" i="25"/>
  <c r="W46" i="25" s="1"/>
  <c r="T46" i="25"/>
  <c r="U46" i="25" s="1"/>
  <c r="AB45" i="25"/>
  <c r="AC45" i="25" s="1"/>
  <c r="Z45" i="25"/>
  <c r="AA45" i="25" s="1"/>
  <c r="X45" i="25"/>
  <c r="Y45" i="25" s="1"/>
  <c r="V45" i="25"/>
  <c r="W45" i="25" s="1"/>
  <c r="T45" i="25"/>
  <c r="U45" i="25" s="1"/>
  <c r="AB44" i="25"/>
  <c r="AC44" i="25" s="1"/>
  <c r="Z44" i="25"/>
  <c r="AA44" i="25" s="1"/>
  <c r="X44" i="25"/>
  <c r="Y44" i="25" s="1"/>
  <c r="V44" i="25"/>
  <c r="W44" i="25" s="1"/>
  <c r="T44" i="25"/>
  <c r="U44" i="25" s="1"/>
  <c r="AB43" i="25"/>
  <c r="AC43" i="25" s="1"/>
  <c r="Z43" i="25"/>
  <c r="AA43" i="25" s="1"/>
  <c r="X43" i="25"/>
  <c r="Y43" i="25" s="1"/>
  <c r="V43" i="25"/>
  <c r="W43" i="25" s="1"/>
  <c r="T43" i="25"/>
  <c r="U43" i="25" s="1"/>
  <c r="AB42" i="25"/>
  <c r="AC42" i="25" s="1"/>
  <c r="Z42" i="25"/>
  <c r="AA42" i="25" s="1"/>
  <c r="X42" i="25"/>
  <c r="Y42" i="25" s="1"/>
  <c r="V42" i="25"/>
  <c r="W42" i="25" s="1"/>
  <c r="T42" i="25"/>
  <c r="U42" i="25" s="1"/>
  <c r="AB41" i="25"/>
  <c r="AC41" i="25" s="1"/>
  <c r="Z41" i="25"/>
  <c r="AA41" i="25" s="1"/>
  <c r="X41" i="25"/>
  <c r="Y41" i="25" s="1"/>
  <c r="V41" i="25"/>
  <c r="W41" i="25" s="1"/>
  <c r="T41" i="25"/>
  <c r="U41" i="25" s="1"/>
  <c r="AB40" i="25"/>
  <c r="AC40" i="25" s="1"/>
  <c r="Z40" i="25"/>
  <c r="AA40" i="25" s="1"/>
  <c r="X40" i="25"/>
  <c r="Y40" i="25" s="1"/>
  <c r="V40" i="25"/>
  <c r="W40" i="25" s="1"/>
  <c r="T40" i="25"/>
  <c r="U40" i="25" s="1"/>
  <c r="AB39" i="25"/>
  <c r="AC39" i="25" s="1"/>
  <c r="Z39" i="25"/>
  <c r="AA39" i="25" s="1"/>
  <c r="X39" i="25"/>
  <c r="Y39" i="25" s="1"/>
  <c r="V39" i="25"/>
  <c r="W39" i="25" s="1"/>
  <c r="T39" i="25"/>
  <c r="U39" i="25" s="1"/>
  <c r="AB38" i="25"/>
  <c r="AC38" i="25" s="1"/>
  <c r="Z38" i="25"/>
  <c r="AA38" i="25" s="1"/>
  <c r="X38" i="25"/>
  <c r="Y38" i="25" s="1"/>
  <c r="V38" i="25"/>
  <c r="W38" i="25" s="1"/>
  <c r="T38" i="25"/>
  <c r="U38" i="25" s="1"/>
  <c r="AB37" i="25"/>
  <c r="AC37" i="25" s="1"/>
  <c r="Z37" i="25"/>
  <c r="AA37" i="25" s="1"/>
  <c r="X37" i="25"/>
  <c r="Y37" i="25" s="1"/>
  <c r="V37" i="25"/>
  <c r="W37" i="25" s="1"/>
  <c r="T37" i="25"/>
  <c r="U37" i="25" s="1"/>
  <c r="AB36" i="25"/>
  <c r="AC36" i="25" s="1"/>
  <c r="Z36" i="25"/>
  <c r="AA36" i="25" s="1"/>
  <c r="X36" i="25"/>
  <c r="Y36" i="25" s="1"/>
  <c r="V36" i="25"/>
  <c r="W36" i="25" s="1"/>
  <c r="T36" i="25"/>
  <c r="U36" i="25" s="1"/>
  <c r="AB35" i="25"/>
  <c r="AC35" i="25" s="1"/>
  <c r="Z35" i="25"/>
  <c r="AA35" i="25" s="1"/>
  <c r="X35" i="25"/>
  <c r="Y35" i="25" s="1"/>
  <c r="V35" i="25"/>
  <c r="W35" i="25" s="1"/>
  <c r="T35" i="25"/>
  <c r="U35" i="25" s="1"/>
  <c r="AB34" i="25"/>
  <c r="AC34" i="25" s="1"/>
  <c r="Z34" i="25"/>
  <c r="AA34" i="25" s="1"/>
  <c r="X34" i="25"/>
  <c r="Y34" i="25" s="1"/>
  <c r="V34" i="25"/>
  <c r="W34" i="25" s="1"/>
  <c r="T34" i="25"/>
  <c r="U34" i="25" s="1"/>
  <c r="AB33" i="25"/>
  <c r="AC33" i="25" s="1"/>
  <c r="Z33" i="25"/>
  <c r="AA33" i="25" s="1"/>
  <c r="X33" i="25"/>
  <c r="Y33" i="25" s="1"/>
  <c r="V33" i="25"/>
  <c r="W33" i="25" s="1"/>
  <c r="T33" i="25"/>
  <c r="U33" i="25" s="1"/>
  <c r="AB32" i="25"/>
  <c r="AC32" i="25" s="1"/>
  <c r="Z32" i="25"/>
  <c r="AA32" i="25" s="1"/>
  <c r="X32" i="25"/>
  <c r="Y32" i="25" s="1"/>
  <c r="V32" i="25"/>
  <c r="W32" i="25" s="1"/>
  <c r="T32" i="25"/>
  <c r="U32" i="25" s="1"/>
  <c r="AB31" i="25"/>
  <c r="AC31" i="25" s="1"/>
  <c r="Z31" i="25"/>
  <c r="AA31" i="25" s="1"/>
  <c r="X31" i="25"/>
  <c r="Y31" i="25" s="1"/>
  <c r="V31" i="25"/>
  <c r="W31" i="25" s="1"/>
  <c r="T31" i="25"/>
  <c r="U31" i="25" s="1"/>
  <c r="AB30" i="25"/>
  <c r="AC30" i="25" s="1"/>
  <c r="Z30" i="25"/>
  <c r="AA30" i="25" s="1"/>
  <c r="X30" i="25"/>
  <c r="Y30" i="25" s="1"/>
  <c r="V30" i="25"/>
  <c r="W30" i="25" s="1"/>
  <c r="T30" i="25"/>
  <c r="U30" i="25" s="1"/>
  <c r="AB29" i="25"/>
  <c r="AC29" i="25" s="1"/>
  <c r="Z29" i="25"/>
  <c r="AA29" i="25" s="1"/>
  <c r="X29" i="25"/>
  <c r="Y29" i="25" s="1"/>
  <c r="V29" i="25"/>
  <c r="W29" i="25" s="1"/>
  <c r="T29" i="25"/>
  <c r="U29" i="25" s="1"/>
  <c r="AB28" i="25"/>
  <c r="AC28" i="25" s="1"/>
  <c r="Z28" i="25"/>
  <c r="AA28" i="25" s="1"/>
  <c r="X28" i="25"/>
  <c r="Y28" i="25" s="1"/>
  <c r="V28" i="25"/>
  <c r="W28" i="25" s="1"/>
  <c r="T28" i="25"/>
  <c r="U28" i="25" s="1"/>
  <c r="AB27" i="25"/>
  <c r="AC27" i="25" s="1"/>
  <c r="Z27" i="25"/>
  <c r="AA27" i="25" s="1"/>
  <c r="X27" i="25"/>
  <c r="Y27" i="25" s="1"/>
  <c r="V27" i="25"/>
  <c r="W27" i="25" s="1"/>
  <c r="T27" i="25"/>
  <c r="U27" i="25" s="1"/>
  <c r="AB26" i="25"/>
  <c r="AC26" i="25" s="1"/>
  <c r="Z26" i="25"/>
  <c r="AA26" i="25" s="1"/>
  <c r="X26" i="25"/>
  <c r="Y26" i="25" s="1"/>
  <c r="V26" i="25"/>
  <c r="W26" i="25" s="1"/>
  <c r="T26" i="25"/>
  <c r="U26" i="25" s="1"/>
  <c r="AB25" i="25"/>
  <c r="AC25" i="25" s="1"/>
  <c r="Z25" i="25"/>
  <c r="AA25" i="25" s="1"/>
  <c r="X25" i="25"/>
  <c r="Y25" i="25" s="1"/>
  <c r="V25" i="25"/>
  <c r="W25" i="25" s="1"/>
  <c r="T25" i="25"/>
  <c r="U25" i="25" s="1"/>
  <c r="AB24" i="25"/>
  <c r="AC24" i="25" s="1"/>
  <c r="Z24" i="25"/>
  <c r="AA24" i="25" s="1"/>
  <c r="X24" i="25"/>
  <c r="Y24" i="25" s="1"/>
  <c r="V24" i="25"/>
  <c r="W24" i="25" s="1"/>
  <c r="T24" i="25"/>
  <c r="U24" i="25" s="1"/>
  <c r="AB23" i="25"/>
  <c r="AC23" i="25" s="1"/>
  <c r="Z23" i="25"/>
  <c r="AA23" i="25" s="1"/>
  <c r="X23" i="25"/>
  <c r="Y23" i="25" s="1"/>
  <c r="V23" i="25"/>
  <c r="W23" i="25" s="1"/>
  <c r="T23" i="25"/>
  <c r="U23" i="25" s="1"/>
  <c r="AB22" i="25"/>
  <c r="AC22" i="25" s="1"/>
  <c r="Z22" i="25"/>
  <c r="AA22" i="25" s="1"/>
  <c r="X22" i="25"/>
  <c r="Y22" i="25" s="1"/>
  <c r="V22" i="25"/>
  <c r="W22" i="25" s="1"/>
  <c r="T22" i="25"/>
  <c r="U22" i="25" s="1"/>
  <c r="AB21" i="25"/>
  <c r="AC21" i="25" s="1"/>
  <c r="Z21" i="25"/>
  <c r="AA21" i="25" s="1"/>
  <c r="X21" i="25"/>
  <c r="Y21" i="25" s="1"/>
  <c r="V21" i="25"/>
  <c r="W21" i="25" s="1"/>
  <c r="T21" i="25"/>
  <c r="U21" i="25" s="1"/>
  <c r="AB20" i="25"/>
  <c r="AC20" i="25" s="1"/>
  <c r="Z20" i="25"/>
  <c r="AA20" i="25" s="1"/>
  <c r="X20" i="25"/>
  <c r="Y20" i="25" s="1"/>
  <c r="V20" i="25"/>
  <c r="W20" i="25" s="1"/>
  <c r="T20" i="25"/>
  <c r="U20" i="25" s="1"/>
  <c r="AB19" i="25"/>
  <c r="AC19" i="25" s="1"/>
  <c r="Z19" i="25"/>
  <c r="AA19" i="25" s="1"/>
  <c r="X19" i="25"/>
  <c r="Y19" i="25" s="1"/>
  <c r="V19" i="25"/>
  <c r="W19" i="25" s="1"/>
  <c r="T19" i="25"/>
  <c r="U19" i="25" s="1"/>
  <c r="AB18" i="25"/>
  <c r="AC18" i="25" s="1"/>
  <c r="Z18" i="25"/>
  <c r="AA18" i="25" s="1"/>
  <c r="X18" i="25"/>
  <c r="Y18" i="25" s="1"/>
  <c r="V18" i="25"/>
  <c r="W18" i="25" s="1"/>
  <c r="T18" i="25"/>
  <c r="U18" i="25" s="1"/>
  <c r="AB17" i="25"/>
  <c r="AC17" i="25" s="1"/>
  <c r="Z17" i="25"/>
  <c r="AA17" i="25" s="1"/>
  <c r="X17" i="25"/>
  <c r="Y17" i="25" s="1"/>
  <c r="V17" i="25"/>
  <c r="W17" i="25" s="1"/>
  <c r="T17" i="25"/>
  <c r="U17" i="25" s="1"/>
  <c r="AB16" i="25"/>
  <c r="AC16" i="25" s="1"/>
  <c r="Z16" i="25"/>
  <c r="AA16" i="25" s="1"/>
  <c r="X16" i="25"/>
  <c r="Y16" i="25" s="1"/>
  <c r="V16" i="25"/>
  <c r="W16" i="25" s="1"/>
  <c r="T16" i="25"/>
  <c r="U16" i="25" s="1"/>
  <c r="AB15" i="25"/>
  <c r="AC15" i="25" s="1"/>
  <c r="Z15" i="25"/>
  <c r="AA15" i="25" s="1"/>
  <c r="X15" i="25"/>
  <c r="Y15" i="25" s="1"/>
  <c r="V15" i="25"/>
  <c r="W15" i="25" s="1"/>
  <c r="T15" i="25"/>
  <c r="U15" i="25" s="1"/>
  <c r="AB14" i="25"/>
  <c r="AC14" i="25" s="1"/>
  <c r="Z14" i="25"/>
  <c r="AA14" i="25" s="1"/>
  <c r="X14" i="25"/>
  <c r="Y14" i="25" s="1"/>
  <c r="V14" i="25"/>
  <c r="W14" i="25" s="1"/>
  <c r="T14" i="25"/>
  <c r="U14" i="25" s="1"/>
  <c r="AB13" i="25"/>
  <c r="AC13" i="25" s="1"/>
  <c r="Z13" i="25"/>
  <c r="AA13" i="25" s="1"/>
  <c r="X13" i="25"/>
  <c r="Y13" i="25" s="1"/>
  <c r="V13" i="25"/>
  <c r="W13" i="25" s="1"/>
  <c r="T13" i="25"/>
  <c r="U13" i="25" s="1"/>
  <c r="AB12" i="25"/>
  <c r="AC12" i="25" s="1"/>
  <c r="Z12" i="25"/>
  <c r="AA12" i="25" s="1"/>
  <c r="X12" i="25"/>
  <c r="Y12" i="25" s="1"/>
  <c r="V12" i="25"/>
  <c r="W12" i="25" s="1"/>
  <c r="T12" i="25"/>
  <c r="U12" i="25" s="1"/>
  <c r="AB11" i="25"/>
  <c r="AC11" i="25" s="1"/>
  <c r="Z11" i="25"/>
  <c r="AA11" i="25" s="1"/>
  <c r="X11" i="25"/>
  <c r="Y11" i="25" s="1"/>
  <c r="V11" i="25"/>
  <c r="W11" i="25" s="1"/>
  <c r="T11" i="25"/>
  <c r="U11" i="25" s="1"/>
  <c r="AB10" i="25"/>
  <c r="AC10" i="25" s="1"/>
  <c r="Z10" i="25"/>
  <c r="AA10" i="25" s="1"/>
  <c r="X10" i="25"/>
  <c r="Y10" i="25" s="1"/>
  <c r="V10" i="25"/>
  <c r="W10" i="25" s="1"/>
  <c r="T10" i="25"/>
  <c r="U10" i="25" s="1"/>
  <c r="AB9" i="25"/>
  <c r="AC9" i="25" s="1"/>
  <c r="Z9" i="25"/>
  <c r="AA9" i="25" s="1"/>
  <c r="X9" i="25"/>
  <c r="Y9" i="25" s="1"/>
  <c r="V9" i="25"/>
  <c r="W9" i="25" s="1"/>
  <c r="T9" i="25"/>
  <c r="U9" i="25" s="1"/>
  <c r="AB8" i="25"/>
  <c r="AC8" i="25" s="1"/>
  <c r="Z8" i="25"/>
  <c r="AA8" i="25" s="1"/>
  <c r="X8" i="25"/>
  <c r="Y8" i="25" s="1"/>
  <c r="V8" i="25"/>
  <c r="W8" i="25" s="1"/>
  <c r="T8" i="25"/>
  <c r="U8" i="25" s="1"/>
  <c r="AB7" i="25"/>
  <c r="AC7" i="25" s="1"/>
  <c r="Z7" i="25"/>
  <c r="AA7" i="25" s="1"/>
  <c r="X7" i="25"/>
  <c r="Y7" i="25" s="1"/>
  <c r="V7" i="25"/>
  <c r="W7" i="25" s="1"/>
  <c r="T7" i="25"/>
  <c r="U7" i="25" s="1"/>
  <c r="AB6" i="25"/>
  <c r="AC6" i="25" s="1"/>
  <c r="Z6" i="25"/>
  <c r="AA6" i="25" s="1"/>
  <c r="X6" i="25"/>
  <c r="Y6" i="25" s="1"/>
  <c r="V6" i="25"/>
  <c r="W6" i="25" s="1"/>
  <c r="T6" i="25"/>
  <c r="U6" i="25" s="1"/>
  <c r="AB5" i="25"/>
  <c r="AC5" i="25" s="1"/>
  <c r="Z5" i="25"/>
  <c r="AA5" i="25" s="1"/>
  <c r="X5" i="25"/>
  <c r="Y5" i="25" s="1"/>
  <c r="V5" i="25"/>
  <c r="W5" i="25" s="1"/>
  <c r="T5" i="25"/>
  <c r="U5" i="25" s="1"/>
  <c r="AB4" i="25"/>
  <c r="AC4" i="25" s="1"/>
  <c r="Z4" i="25"/>
  <c r="AA4" i="25" s="1"/>
  <c r="X4" i="25"/>
  <c r="Y4" i="25" s="1"/>
  <c r="V4" i="25"/>
  <c r="W4" i="25" s="1"/>
  <c r="T4" i="25"/>
  <c r="U4" i="25" s="1"/>
  <c r="AB3" i="25"/>
  <c r="Z3" i="25"/>
  <c r="X3" i="25"/>
  <c r="V3" i="25"/>
  <c r="T3" i="25"/>
  <c r="L48" i="12"/>
  <c r="J48" i="12"/>
  <c r="H48" i="12"/>
  <c r="F48" i="12"/>
  <c r="AB47" i="12"/>
  <c r="AC47" i="12" s="1"/>
  <c r="AB46" i="12"/>
  <c r="AC46" i="12" s="1"/>
  <c r="AB45" i="12"/>
  <c r="AC45" i="12" s="1"/>
  <c r="AB44" i="12"/>
  <c r="AC44" i="12" s="1"/>
  <c r="AB43" i="12"/>
  <c r="AC43" i="12" s="1"/>
  <c r="AB42" i="12"/>
  <c r="AC42" i="12" s="1"/>
  <c r="AB41" i="12"/>
  <c r="AC41" i="12" s="1"/>
  <c r="AB40" i="12"/>
  <c r="AC40" i="12" s="1"/>
  <c r="AB39" i="12"/>
  <c r="AC39" i="12" s="1"/>
  <c r="AB38" i="12"/>
  <c r="AC38" i="12" s="1"/>
  <c r="AB37" i="12"/>
  <c r="AC37" i="12" s="1"/>
  <c r="AB36" i="12"/>
  <c r="AC36" i="12" s="1"/>
  <c r="AB35" i="12"/>
  <c r="AC35" i="12" s="1"/>
  <c r="AB34" i="12"/>
  <c r="AC34" i="12" s="1"/>
  <c r="AB33" i="12"/>
  <c r="AC33" i="12" s="1"/>
  <c r="AB32" i="12"/>
  <c r="AC32" i="12" s="1"/>
  <c r="AB31" i="12"/>
  <c r="AC31" i="12" s="1"/>
  <c r="AB30" i="12"/>
  <c r="AC30" i="12" s="1"/>
  <c r="AB29" i="12"/>
  <c r="AC29" i="12" s="1"/>
  <c r="AB28" i="12"/>
  <c r="AC28" i="12" s="1"/>
  <c r="AB27" i="12"/>
  <c r="AC27" i="12" s="1"/>
  <c r="AB26" i="12"/>
  <c r="AC26" i="12" s="1"/>
  <c r="AB25" i="12"/>
  <c r="AC25" i="12" s="1"/>
  <c r="AB24" i="12"/>
  <c r="AC24" i="12" s="1"/>
  <c r="AB23" i="12"/>
  <c r="AC23" i="12" s="1"/>
  <c r="AB22" i="12"/>
  <c r="AC22" i="12" s="1"/>
  <c r="AB21" i="12"/>
  <c r="AC21" i="12" s="1"/>
  <c r="AB20" i="12"/>
  <c r="AC20" i="12" s="1"/>
  <c r="AB19" i="12"/>
  <c r="AC19" i="12" s="1"/>
  <c r="AB18" i="12"/>
  <c r="AC18" i="12" s="1"/>
  <c r="AB17" i="12"/>
  <c r="AC17" i="12" s="1"/>
  <c r="AB16" i="12"/>
  <c r="AC16" i="12" s="1"/>
  <c r="AB15" i="12"/>
  <c r="AC15" i="12" s="1"/>
  <c r="AB14" i="12"/>
  <c r="AC14" i="12" s="1"/>
  <c r="AB13" i="12"/>
  <c r="AC13" i="12" s="1"/>
  <c r="AB12" i="12"/>
  <c r="AC12" i="12" s="1"/>
  <c r="AB11" i="12"/>
  <c r="AC11" i="12" s="1"/>
  <c r="AB10" i="12"/>
  <c r="AC10" i="12" s="1"/>
  <c r="AB9" i="12"/>
  <c r="AC9" i="12" s="1"/>
  <c r="AB8" i="12"/>
  <c r="AC8" i="12" s="1"/>
  <c r="AB7" i="12"/>
  <c r="AC7" i="12" s="1"/>
  <c r="AB6" i="12"/>
  <c r="AC6" i="12" s="1"/>
  <c r="AB5" i="12"/>
  <c r="AC5" i="12" s="1"/>
  <c r="AB4" i="12"/>
  <c r="AC4" i="12" s="1"/>
  <c r="AB3" i="12"/>
  <c r="AC3" i="12" s="1"/>
  <c r="Z47" i="12"/>
  <c r="AA47" i="12" s="1"/>
  <c r="Z46" i="12"/>
  <c r="AA46" i="12" s="1"/>
  <c r="Z45" i="12"/>
  <c r="AA45" i="12" s="1"/>
  <c r="Z44" i="12"/>
  <c r="AA44" i="12" s="1"/>
  <c r="Z43" i="12"/>
  <c r="AA43" i="12" s="1"/>
  <c r="Z42" i="12"/>
  <c r="AA42" i="12" s="1"/>
  <c r="Z41" i="12"/>
  <c r="AA41" i="12" s="1"/>
  <c r="Z40" i="12"/>
  <c r="AA40" i="12" s="1"/>
  <c r="Z39" i="12"/>
  <c r="AA39" i="12" s="1"/>
  <c r="Z38" i="12"/>
  <c r="AA38" i="12" s="1"/>
  <c r="Z37" i="12"/>
  <c r="AA37" i="12" s="1"/>
  <c r="Z36" i="12"/>
  <c r="AA36" i="12" s="1"/>
  <c r="Z35" i="12"/>
  <c r="AA35" i="12" s="1"/>
  <c r="Z34" i="12"/>
  <c r="AA34" i="12" s="1"/>
  <c r="Z33" i="12"/>
  <c r="AA33" i="12" s="1"/>
  <c r="Z32" i="12"/>
  <c r="AA32" i="12" s="1"/>
  <c r="Z31" i="12"/>
  <c r="AA31" i="12" s="1"/>
  <c r="Z30" i="12"/>
  <c r="AA30" i="12" s="1"/>
  <c r="Z29" i="12"/>
  <c r="AA29" i="12" s="1"/>
  <c r="Z28" i="12"/>
  <c r="AA28" i="12" s="1"/>
  <c r="Z27" i="12"/>
  <c r="AA27" i="12" s="1"/>
  <c r="Z26" i="12"/>
  <c r="AA26" i="12" s="1"/>
  <c r="Z25" i="12"/>
  <c r="AA25" i="12" s="1"/>
  <c r="Z24" i="12"/>
  <c r="AA24" i="12" s="1"/>
  <c r="Z23" i="12"/>
  <c r="AA23" i="12" s="1"/>
  <c r="Z22" i="12"/>
  <c r="AA22" i="12" s="1"/>
  <c r="Z21" i="12"/>
  <c r="AA21" i="12" s="1"/>
  <c r="Z20" i="12"/>
  <c r="AA20" i="12" s="1"/>
  <c r="Z19" i="12"/>
  <c r="AA19" i="12" s="1"/>
  <c r="Z18" i="12"/>
  <c r="AA18" i="12" s="1"/>
  <c r="Z17" i="12"/>
  <c r="AA17" i="12" s="1"/>
  <c r="Z16" i="12"/>
  <c r="AA16" i="12" s="1"/>
  <c r="Z15" i="12"/>
  <c r="AA15" i="12" s="1"/>
  <c r="Z14" i="12"/>
  <c r="AA14" i="12" s="1"/>
  <c r="Z13" i="12"/>
  <c r="AA13" i="12" s="1"/>
  <c r="Z12" i="12"/>
  <c r="AA12" i="12" s="1"/>
  <c r="Z11" i="12"/>
  <c r="AA11" i="12" s="1"/>
  <c r="Z10" i="12"/>
  <c r="AA10" i="12" s="1"/>
  <c r="Z9" i="12"/>
  <c r="AA9" i="12" s="1"/>
  <c r="Z8" i="12"/>
  <c r="AA8" i="12" s="1"/>
  <c r="Z7" i="12"/>
  <c r="AA7" i="12" s="1"/>
  <c r="Z6" i="12"/>
  <c r="AA6" i="12" s="1"/>
  <c r="Z5" i="12"/>
  <c r="AA5" i="12" s="1"/>
  <c r="Z4" i="12"/>
  <c r="AA4" i="12" s="1"/>
  <c r="Z3" i="12"/>
  <c r="X47" i="12"/>
  <c r="Y47" i="12" s="1"/>
  <c r="X46" i="12"/>
  <c r="Y46" i="12" s="1"/>
  <c r="X45" i="12"/>
  <c r="Y45" i="12" s="1"/>
  <c r="X44" i="12"/>
  <c r="Y44" i="12" s="1"/>
  <c r="X43" i="12"/>
  <c r="Y43" i="12" s="1"/>
  <c r="X42" i="12"/>
  <c r="Y42" i="12" s="1"/>
  <c r="X41" i="12"/>
  <c r="Y41" i="12" s="1"/>
  <c r="X40" i="12"/>
  <c r="Y40" i="12" s="1"/>
  <c r="X39" i="12"/>
  <c r="Y39" i="12" s="1"/>
  <c r="X38" i="12"/>
  <c r="Y38" i="12" s="1"/>
  <c r="X37" i="12"/>
  <c r="Y37" i="12" s="1"/>
  <c r="X36" i="12"/>
  <c r="Y36" i="12" s="1"/>
  <c r="X35" i="12"/>
  <c r="Y35" i="12" s="1"/>
  <c r="X34" i="12"/>
  <c r="Y34" i="12" s="1"/>
  <c r="X33" i="12"/>
  <c r="Y33" i="12" s="1"/>
  <c r="X32" i="12"/>
  <c r="Y32" i="12" s="1"/>
  <c r="X31" i="12"/>
  <c r="Y31" i="12" s="1"/>
  <c r="X30" i="12"/>
  <c r="Y30" i="12" s="1"/>
  <c r="X29" i="12"/>
  <c r="Y29" i="12" s="1"/>
  <c r="X28" i="12"/>
  <c r="Y28" i="12" s="1"/>
  <c r="X27" i="12"/>
  <c r="Y27" i="12" s="1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X19" i="12"/>
  <c r="Y19" i="12" s="1"/>
  <c r="X18" i="12"/>
  <c r="Y18" i="12" s="1"/>
  <c r="X17" i="12"/>
  <c r="Y17" i="12" s="1"/>
  <c r="X16" i="12"/>
  <c r="Y16" i="12" s="1"/>
  <c r="X15" i="12"/>
  <c r="Y15" i="12" s="1"/>
  <c r="X14" i="12"/>
  <c r="Y14" i="12" s="1"/>
  <c r="X13" i="12"/>
  <c r="Y13" i="12" s="1"/>
  <c r="X12" i="12"/>
  <c r="Y12" i="12" s="1"/>
  <c r="X11" i="12"/>
  <c r="Y11" i="12" s="1"/>
  <c r="X10" i="12"/>
  <c r="Y10" i="12" s="1"/>
  <c r="X9" i="12"/>
  <c r="Y9" i="12" s="1"/>
  <c r="X8" i="12"/>
  <c r="Y8" i="12" s="1"/>
  <c r="X7" i="12"/>
  <c r="Y7" i="12" s="1"/>
  <c r="X6" i="12"/>
  <c r="Y6" i="12" s="1"/>
  <c r="X5" i="12"/>
  <c r="Y5" i="12" s="1"/>
  <c r="X4" i="12"/>
  <c r="Y4" i="12" s="1"/>
  <c r="X3" i="12"/>
  <c r="V47" i="12"/>
  <c r="W47" i="12" s="1"/>
  <c r="V46" i="12"/>
  <c r="W46" i="12" s="1"/>
  <c r="V45" i="12"/>
  <c r="W45" i="12" s="1"/>
  <c r="V44" i="12"/>
  <c r="W44" i="12" s="1"/>
  <c r="V43" i="12"/>
  <c r="W43" i="12" s="1"/>
  <c r="V42" i="12"/>
  <c r="W42" i="12" s="1"/>
  <c r="V41" i="12"/>
  <c r="W41" i="12" s="1"/>
  <c r="V40" i="12"/>
  <c r="W40" i="12" s="1"/>
  <c r="V39" i="12"/>
  <c r="W39" i="12" s="1"/>
  <c r="V38" i="12"/>
  <c r="W38" i="12" s="1"/>
  <c r="V37" i="12"/>
  <c r="W37" i="12" s="1"/>
  <c r="V36" i="12"/>
  <c r="W36" i="12" s="1"/>
  <c r="V35" i="12"/>
  <c r="W35" i="12" s="1"/>
  <c r="V34" i="12"/>
  <c r="W34" i="12" s="1"/>
  <c r="V33" i="12"/>
  <c r="W33" i="12" s="1"/>
  <c r="V32" i="12"/>
  <c r="W32" i="12" s="1"/>
  <c r="V31" i="12"/>
  <c r="W31" i="12" s="1"/>
  <c r="V30" i="12"/>
  <c r="W30" i="12" s="1"/>
  <c r="V29" i="12"/>
  <c r="W29" i="12" s="1"/>
  <c r="V28" i="12"/>
  <c r="W28" i="12" s="1"/>
  <c r="V27" i="12"/>
  <c r="W27" i="12" s="1"/>
  <c r="V26" i="12"/>
  <c r="W26" i="12" s="1"/>
  <c r="V25" i="12"/>
  <c r="W25" i="12" s="1"/>
  <c r="V24" i="12"/>
  <c r="W24" i="12" s="1"/>
  <c r="V23" i="12"/>
  <c r="W23" i="12" s="1"/>
  <c r="V22" i="12"/>
  <c r="W22" i="12" s="1"/>
  <c r="V21" i="12"/>
  <c r="W21" i="12" s="1"/>
  <c r="V20" i="12"/>
  <c r="W20" i="12" s="1"/>
  <c r="V19" i="12"/>
  <c r="W19" i="12" s="1"/>
  <c r="V18" i="12"/>
  <c r="W18" i="12" s="1"/>
  <c r="V17" i="12"/>
  <c r="W17" i="12" s="1"/>
  <c r="V16" i="12"/>
  <c r="W16" i="12" s="1"/>
  <c r="V15" i="12"/>
  <c r="W15" i="12" s="1"/>
  <c r="V14" i="12"/>
  <c r="W14" i="12" s="1"/>
  <c r="V13" i="12"/>
  <c r="W13" i="12" s="1"/>
  <c r="V12" i="12"/>
  <c r="W12" i="12" s="1"/>
  <c r="V11" i="12"/>
  <c r="W11" i="12" s="1"/>
  <c r="V10" i="12"/>
  <c r="W10" i="12" s="1"/>
  <c r="V9" i="12"/>
  <c r="W9" i="12" s="1"/>
  <c r="V8" i="12"/>
  <c r="W8" i="12" s="1"/>
  <c r="V7" i="12"/>
  <c r="W7" i="12" s="1"/>
  <c r="V6" i="12"/>
  <c r="W6" i="12" s="1"/>
  <c r="V5" i="12"/>
  <c r="W5" i="12" s="1"/>
  <c r="V4" i="12"/>
  <c r="W4" i="12" s="1"/>
  <c r="V3" i="12"/>
  <c r="D48" i="12"/>
  <c r="T4" i="12"/>
  <c r="U4" i="12" s="1"/>
  <c r="T5" i="12"/>
  <c r="U5" i="12" s="1"/>
  <c r="T6" i="12"/>
  <c r="U6" i="12" s="1"/>
  <c r="T7" i="12"/>
  <c r="U7" i="12" s="1"/>
  <c r="T8" i="12"/>
  <c r="U8" i="12" s="1"/>
  <c r="T9" i="12"/>
  <c r="U9" i="12"/>
  <c r="T10" i="12"/>
  <c r="U10" i="12" s="1"/>
  <c r="T11" i="12"/>
  <c r="U11" i="12" s="1"/>
  <c r="T12" i="12"/>
  <c r="U12" i="12" s="1"/>
  <c r="T13" i="12"/>
  <c r="U13" i="12" s="1"/>
  <c r="T14" i="12"/>
  <c r="U14" i="12" s="1"/>
  <c r="T15" i="12"/>
  <c r="U15" i="12" s="1"/>
  <c r="T16" i="12"/>
  <c r="U16" i="12" s="1"/>
  <c r="T17" i="12"/>
  <c r="U17" i="12" s="1"/>
  <c r="T18" i="12"/>
  <c r="U18" i="12" s="1"/>
  <c r="T19" i="12"/>
  <c r="U19" i="12" s="1"/>
  <c r="T20" i="12"/>
  <c r="U20" i="12" s="1"/>
  <c r="T21" i="12"/>
  <c r="U21" i="12" s="1"/>
  <c r="T22" i="12"/>
  <c r="U22" i="12" s="1"/>
  <c r="T23" i="12"/>
  <c r="U23" i="12" s="1"/>
  <c r="T24" i="12"/>
  <c r="U24" i="12" s="1"/>
  <c r="T25" i="12"/>
  <c r="U25" i="12" s="1"/>
  <c r="T26" i="12"/>
  <c r="U26" i="12" s="1"/>
  <c r="T27" i="12"/>
  <c r="U27" i="12" s="1"/>
  <c r="T28" i="12"/>
  <c r="U28" i="12" s="1"/>
  <c r="T29" i="12"/>
  <c r="U29" i="12" s="1"/>
  <c r="T30" i="12"/>
  <c r="U30" i="12" s="1"/>
  <c r="T31" i="12"/>
  <c r="U31" i="12" s="1"/>
  <c r="T32" i="12"/>
  <c r="U32" i="12" s="1"/>
  <c r="T33" i="12"/>
  <c r="U33" i="12" s="1"/>
  <c r="T34" i="12"/>
  <c r="U34" i="12" s="1"/>
  <c r="T35" i="12"/>
  <c r="U35" i="12" s="1"/>
  <c r="T36" i="12"/>
  <c r="U36" i="12" s="1"/>
  <c r="T37" i="12"/>
  <c r="U37" i="12" s="1"/>
  <c r="T38" i="12"/>
  <c r="U38" i="12" s="1"/>
  <c r="T39" i="12"/>
  <c r="U39" i="12" s="1"/>
  <c r="T40" i="12"/>
  <c r="U40" i="12" s="1"/>
  <c r="T41" i="12"/>
  <c r="U41" i="12" s="1"/>
  <c r="T42" i="12"/>
  <c r="U42" i="12" s="1"/>
  <c r="T43" i="12"/>
  <c r="U43" i="12" s="1"/>
  <c r="T44" i="12"/>
  <c r="U44" i="12" s="1"/>
  <c r="T45" i="12"/>
  <c r="U45" i="12" s="1"/>
  <c r="T46" i="12"/>
  <c r="U46" i="12" s="1"/>
  <c r="T47" i="12"/>
  <c r="U47" i="12" s="1"/>
  <c r="T3" i="12"/>
  <c r="U3" i="12" s="1"/>
  <c r="L4" i="42"/>
  <c r="AB4" i="42" s="1"/>
  <c r="M4" i="42"/>
  <c r="N4" i="42"/>
  <c r="AD4" i="42" s="1"/>
  <c r="O4" i="42"/>
  <c r="P4" i="42"/>
  <c r="Q4" i="42"/>
  <c r="L5" i="42"/>
  <c r="AB5" i="42" s="1"/>
  <c r="M5" i="42"/>
  <c r="N5" i="42"/>
  <c r="AD5" i="42" s="1"/>
  <c r="O5" i="42"/>
  <c r="P5" i="42"/>
  <c r="Q5" i="42"/>
  <c r="L6" i="42"/>
  <c r="AB6" i="42" s="1"/>
  <c r="M6" i="42"/>
  <c r="N6" i="42"/>
  <c r="AD6" i="42" s="1"/>
  <c r="O6" i="42"/>
  <c r="P6" i="42"/>
  <c r="Q6" i="42"/>
  <c r="L7" i="42"/>
  <c r="AB7" i="42" s="1"/>
  <c r="M7" i="42"/>
  <c r="N7" i="42"/>
  <c r="AD7" i="42" s="1"/>
  <c r="O7" i="42"/>
  <c r="P7" i="42"/>
  <c r="Q7" i="42"/>
  <c r="L8" i="42"/>
  <c r="AB8" i="42" s="1"/>
  <c r="M8" i="42"/>
  <c r="N8" i="42"/>
  <c r="AD8" i="42" s="1"/>
  <c r="O8" i="42"/>
  <c r="P8" i="42"/>
  <c r="Q8" i="42"/>
  <c r="L9" i="42"/>
  <c r="AB9" i="42" s="1"/>
  <c r="M9" i="42"/>
  <c r="N9" i="42"/>
  <c r="AD9" i="42" s="1"/>
  <c r="O9" i="42"/>
  <c r="P9" i="42"/>
  <c r="Q9" i="42"/>
  <c r="L10" i="42"/>
  <c r="AB10" i="42" s="1"/>
  <c r="M10" i="42"/>
  <c r="N10" i="42"/>
  <c r="AD10" i="42" s="1"/>
  <c r="O10" i="42"/>
  <c r="P10" i="42"/>
  <c r="Q10" i="42"/>
  <c r="L11" i="42"/>
  <c r="AB11" i="42" s="1"/>
  <c r="M11" i="42"/>
  <c r="N11" i="42"/>
  <c r="AD11" i="42" s="1"/>
  <c r="O11" i="42"/>
  <c r="P11" i="42"/>
  <c r="Q11" i="42"/>
  <c r="L12" i="42"/>
  <c r="AB12" i="42" s="1"/>
  <c r="M12" i="42"/>
  <c r="N12" i="42"/>
  <c r="AD12" i="42" s="1"/>
  <c r="O12" i="42"/>
  <c r="P12" i="42"/>
  <c r="Q12" i="42"/>
  <c r="L13" i="42"/>
  <c r="AB13" i="42" s="1"/>
  <c r="M13" i="42"/>
  <c r="N13" i="42"/>
  <c r="AD13" i="42" s="1"/>
  <c r="O13" i="42"/>
  <c r="P13" i="42"/>
  <c r="Q13" i="42"/>
  <c r="L14" i="42"/>
  <c r="AB14" i="42" s="1"/>
  <c r="M14" i="42"/>
  <c r="N14" i="42"/>
  <c r="AD14" i="42" s="1"/>
  <c r="O14" i="42"/>
  <c r="P14" i="42"/>
  <c r="Q14" i="42"/>
  <c r="L15" i="42"/>
  <c r="AB15" i="42" s="1"/>
  <c r="M15" i="42"/>
  <c r="N15" i="42"/>
  <c r="AD15" i="42" s="1"/>
  <c r="O15" i="42"/>
  <c r="P15" i="42"/>
  <c r="Q15" i="42"/>
  <c r="L16" i="42"/>
  <c r="AB16" i="42" s="1"/>
  <c r="M16" i="42"/>
  <c r="N16" i="42"/>
  <c r="AD16" i="42" s="1"/>
  <c r="O16" i="42"/>
  <c r="P16" i="42"/>
  <c r="Q16" i="42"/>
  <c r="L17" i="42"/>
  <c r="AB17" i="42" s="1"/>
  <c r="M17" i="42"/>
  <c r="N17" i="42"/>
  <c r="AD17" i="42" s="1"/>
  <c r="O17" i="42"/>
  <c r="P17" i="42"/>
  <c r="Q17" i="42"/>
  <c r="L18" i="42"/>
  <c r="AB18" i="42" s="1"/>
  <c r="M18" i="42"/>
  <c r="N18" i="42"/>
  <c r="AD18" i="42" s="1"/>
  <c r="O18" i="42"/>
  <c r="P18" i="42"/>
  <c r="Q18" i="42"/>
  <c r="L19" i="42"/>
  <c r="AB19" i="42" s="1"/>
  <c r="M19" i="42"/>
  <c r="N19" i="42"/>
  <c r="AD19" i="42" s="1"/>
  <c r="O19" i="42"/>
  <c r="P19" i="42"/>
  <c r="Q19" i="42"/>
  <c r="L20" i="42"/>
  <c r="AB20" i="42" s="1"/>
  <c r="M20" i="42"/>
  <c r="N20" i="42"/>
  <c r="AD20" i="42" s="1"/>
  <c r="O20" i="42"/>
  <c r="P20" i="42"/>
  <c r="Q20" i="42"/>
  <c r="L21" i="42"/>
  <c r="AB21" i="42" s="1"/>
  <c r="M21" i="42"/>
  <c r="N21" i="42"/>
  <c r="AD21" i="42" s="1"/>
  <c r="O21" i="42"/>
  <c r="P21" i="42"/>
  <c r="Q21" i="42"/>
  <c r="L22" i="42"/>
  <c r="AB22" i="42" s="1"/>
  <c r="M22" i="42"/>
  <c r="N22" i="42"/>
  <c r="AD22" i="42" s="1"/>
  <c r="O22" i="42"/>
  <c r="P22" i="42"/>
  <c r="Q22" i="42"/>
  <c r="L23" i="42"/>
  <c r="AB23" i="42" s="1"/>
  <c r="M23" i="42"/>
  <c r="N23" i="42"/>
  <c r="AD23" i="42" s="1"/>
  <c r="O23" i="42"/>
  <c r="P23" i="42"/>
  <c r="Q23" i="42"/>
  <c r="L24" i="42"/>
  <c r="AB24" i="42" s="1"/>
  <c r="M24" i="42"/>
  <c r="N24" i="42"/>
  <c r="AD24" i="42" s="1"/>
  <c r="O24" i="42"/>
  <c r="P24" i="42"/>
  <c r="Q24" i="42"/>
  <c r="L25" i="42"/>
  <c r="AB25" i="42" s="1"/>
  <c r="M25" i="42"/>
  <c r="N25" i="42"/>
  <c r="AD25" i="42" s="1"/>
  <c r="O25" i="42"/>
  <c r="P25" i="42"/>
  <c r="Q25" i="42"/>
  <c r="L26" i="42"/>
  <c r="AB26" i="42" s="1"/>
  <c r="M26" i="42"/>
  <c r="N26" i="42"/>
  <c r="AD26" i="42" s="1"/>
  <c r="O26" i="42"/>
  <c r="P26" i="42"/>
  <c r="Q26" i="42"/>
  <c r="L27" i="42"/>
  <c r="AB27" i="42" s="1"/>
  <c r="M27" i="42"/>
  <c r="N27" i="42"/>
  <c r="AD27" i="42" s="1"/>
  <c r="O27" i="42"/>
  <c r="P27" i="42"/>
  <c r="Q27" i="42"/>
  <c r="L28" i="42"/>
  <c r="AB28" i="42" s="1"/>
  <c r="M28" i="42"/>
  <c r="N28" i="42"/>
  <c r="AD28" i="42" s="1"/>
  <c r="O28" i="42"/>
  <c r="P28" i="42"/>
  <c r="Q28" i="42"/>
  <c r="L29" i="42"/>
  <c r="AB29" i="42" s="1"/>
  <c r="M29" i="42"/>
  <c r="N29" i="42"/>
  <c r="AD29" i="42" s="1"/>
  <c r="O29" i="42"/>
  <c r="P29" i="42"/>
  <c r="Q29" i="42"/>
  <c r="L30" i="42"/>
  <c r="AB30" i="42" s="1"/>
  <c r="M30" i="42"/>
  <c r="N30" i="42"/>
  <c r="AD30" i="42" s="1"/>
  <c r="O30" i="42"/>
  <c r="P30" i="42"/>
  <c r="Q30" i="42"/>
  <c r="L31" i="42"/>
  <c r="AB31" i="42" s="1"/>
  <c r="M31" i="42"/>
  <c r="N31" i="42"/>
  <c r="AD31" i="42" s="1"/>
  <c r="O31" i="42"/>
  <c r="P31" i="42"/>
  <c r="Q31" i="42"/>
  <c r="L32" i="42"/>
  <c r="AB32" i="42" s="1"/>
  <c r="M32" i="42"/>
  <c r="N32" i="42"/>
  <c r="AD32" i="42" s="1"/>
  <c r="O32" i="42"/>
  <c r="P32" i="42"/>
  <c r="Q32" i="42"/>
  <c r="L33" i="42"/>
  <c r="AB33" i="42" s="1"/>
  <c r="M33" i="42"/>
  <c r="N33" i="42"/>
  <c r="AD33" i="42" s="1"/>
  <c r="O33" i="42"/>
  <c r="P33" i="42"/>
  <c r="Q33" i="42"/>
  <c r="L34" i="42"/>
  <c r="AB34" i="42" s="1"/>
  <c r="M34" i="42"/>
  <c r="N34" i="42"/>
  <c r="AD34" i="42" s="1"/>
  <c r="O34" i="42"/>
  <c r="P34" i="42"/>
  <c r="Q34" i="42"/>
  <c r="L35" i="42"/>
  <c r="AB35" i="42" s="1"/>
  <c r="M35" i="42"/>
  <c r="N35" i="42"/>
  <c r="AD35" i="42" s="1"/>
  <c r="O35" i="42"/>
  <c r="P35" i="42"/>
  <c r="Q35" i="42"/>
  <c r="L36" i="42"/>
  <c r="AB36" i="42" s="1"/>
  <c r="M36" i="42"/>
  <c r="N36" i="42"/>
  <c r="AD36" i="42" s="1"/>
  <c r="O36" i="42"/>
  <c r="P36" i="42"/>
  <c r="Q36" i="42"/>
  <c r="L37" i="42"/>
  <c r="AB37" i="42" s="1"/>
  <c r="M37" i="42"/>
  <c r="N37" i="42"/>
  <c r="AD37" i="42" s="1"/>
  <c r="O37" i="42"/>
  <c r="P37" i="42"/>
  <c r="Q37" i="42"/>
  <c r="L38" i="42"/>
  <c r="AB38" i="42" s="1"/>
  <c r="M38" i="42"/>
  <c r="N38" i="42"/>
  <c r="AD38" i="42" s="1"/>
  <c r="O38" i="42"/>
  <c r="P38" i="42"/>
  <c r="Q38" i="42"/>
  <c r="L39" i="42"/>
  <c r="AB39" i="42" s="1"/>
  <c r="M39" i="42"/>
  <c r="N39" i="42"/>
  <c r="AD39" i="42" s="1"/>
  <c r="O39" i="42"/>
  <c r="P39" i="42"/>
  <c r="Q39" i="42"/>
  <c r="L40" i="42"/>
  <c r="AB40" i="42" s="1"/>
  <c r="M40" i="42"/>
  <c r="N40" i="42"/>
  <c r="AD40" i="42" s="1"/>
  <c r="O40" i="42"/>
  <c r="P40" i="42"/>
  <c r="Q40" i="42"/>
  <c r="L41" i="42"/>
  <c r="AB41" i="42" s="1"/>
  <c r="M41" i="42"/>
  <c r="N41" i="42"/>
  <c r="AD41" i="42" s="1"/>
  <c r="O41" i="42"/>
  <c r="P41" i="42"/>
  <c r="Q41" i="42"/>
  <c r="L42" i="42"/>
  <c r="AB42" i="42" s="1"/>
  <c r="M42" i="42"/>
  <c r="N42" i="42"/>
  <c r="AD42" i="42" s="1"/>
  <c r="O42" i="42"/>
  <c r="P42" i="42"/>
  <c r="Q42" i="42"/>
  <c r="J4" i="42"/>
  <c r="S4" i="42" s="1"/>
  <c r="V4" i="42" s="1"/>
  <c r="AE4" i="42" s="1"/>
  <c r="J5" i="42"/>
  <c r="S5" i="42" s="1"/>
  <c r="J6" i="42"/>
  <c r="S6" i="42" s="1"/>
  <c r="J7" i="42"/>
  <c r="S7" i="42" s="1"/>
  <c r="U7" i="42" s="1"/>
  <c r="AC7" i="42" s="1"/>
  <c r="J8" i="42"/>
  <c r="S8" i="42" s="1"/>
  <c r="V8" i="42" s="1"/>
  <c r="AE8" i="42" s="1"/>
  <c r="J9" i="42"/>
  <c r="S9" i="42" s="1"/>
  <c r="J10" i="42"/>
  <c r="S10" i="42" s="1"/>
  <c r="J11" i="42"/>
  <c r="S11" i="42" s="1"/>
  <c r="U11" i="42" s="1"/>
  <c r="AC11" i="42" s="1"/>
  <c r="J12" i="42"/>
  <c r="S12" i="42" s="1"/>
  <c r="V12" i="42" s="1"/>
  <c r="AE12" i="42" s="1"/>
  <c r="J13" i="42"/>
  <c r="S13" i="42" s="1"/>
  <c r="J14" i="42"/>
  <c r="S14" i="42" s="1"/>
  <c r="J15" i="42"/>
  <c r="S15" i="42" s="1"/>
  <c r="U15" i="42" s="1"/>
  <c r="AC15" i="42" s="1"/>
  <c r="J16" i="42"/>
  <c r="S16" i="42" s="1"/>
  <c r="V16" i="42" s="1"/>
  <c r="AE16" i="42" s="1"/>
  <c r="J17" i="42"/>
  <c r="S17" i="42" s="1"/>
  <c r="J18" i="42"/>
  <c r="S18" i="42" s="1"/>
  <c r="J19" i="42"/>
  <c r="S19" i="42" s="1"/>
  <c r="U19" i="42" s="1"/>
  <c r="AC19" i="42" s="1"/>
  <c r="J20" i="42"/>
  <c r="S20" i="42" s="1"/>
  <c r="V20" i="42" s="1"/>
  <c r="AE20" i="42" s="1"/>
  <c r="J21" i="42"/>
  <c r="S21" i="42" s="1"/>
  <c r="J22" i="42"/>
  <c r="S22" i="42" s="1"/>
  <c r="J23" i="42"/>
  <c r="S23" i="42" s="1"/>
  <c r="U23" i="42" s="1"/>
  <c r="AC23" i="42" s="1"/>
  <c r="J24" i="42"/>
  <c r="S24" i="42" s="1"/>
  <c r="V24" i="42" s="1"/>
  <c r="AE24" i="42" s="1"/>
  <c r="J25" i="42"/>
  <c r="S25" i="42" s="1"/>
  <c r="J26" i="42"/>
  <c r="S26" i="42" s="1"/>
  <c r="J27" i="42"/>
  <c r="S27" i="42" s="1"/>
  <c r="U27" i="42" s="1"/>
  <c r="AC27" i="42" s="1"/>
  <c r="J28" i="42"/>
  <c r="S28" i="42" s="1"/>
  <c r="V28" i="42" s="1"/>
  <c r="AE28" i="42" s="1"/>
  <c r="J29" i="42"/>
  <c r="S29" i="42" s="1"/>
  <c r="J30" i="42"/>
  <c r="S30" i="42" s="1"/>
  <c r="J31" i="42"/>
  <c r="S31" i="42" s="1"/>
  <c r="U31" i="42" s="1"/>
  <c r="AC31" i="42" s="1"/>
  <c r="J32" i="42"/>
  <c r="S32" i="42" s="1"/>
  <c r="V32" i="42" s="1"/>
  <c r="AE32" i="42" s="1"/>
  <c r="J33" i="42"/>
  <c r="S33" i="42" s="1"/>
  <c r="J34" i="42"/>
  <c r="S34" i="42" s="1"/>
  <c r="J35" i="42"/>
  <c r="S35" i="42" s="1"/>
  <c r="U35" i="42" s="1"/>
  <c r="AC35" i="42" s="1"/>
  <c r="J36" i="42"/>
  <c r="S36" i="42" s="1"/>
  <c r="V36" i="42" s="1"/>
  <c r="AE36" i="42" s="1"/>
  <c r="J37" i="42"/>
  <c r="S37" i="42" s="1"/>
  <c r="J38" i="42"/>
  <c r="S38" i="42" s="1"/>
  <c r="J39" i="42"/>
  <c r="S39" i="42" s="1"/>
  <c r="U39" i="42" s="1"/>
  <c r="AC39" i="42" s="1"/>
  <c r="J40" i="42"/>
  <c r="S40" i="42" s="1"/>
  <c r="V40" i="42" s="1"/>
  <c r="AE40" i="42" s="1"/>
  <c r="J41" i="42"/>
  <c r="S41" i="42" s="1"/>
  <c r="J42" i="42"/>
  <c r="S42" i="42" s="1"/>
  <c r="J3" i="42"/>
  <c r="S3" i="42" s="1"/>
  <c r="Q3" i="42"/>
  <c r="P3" i="42"/>
  <c r="O3" i="42"/>
  <c r="N3" i="42"/>
  <c r="M3" i="42"/>
  <c r="L3" i="42"/>
  <c r="Z48" i="12" l="1"/>
  <c r="AA48" i="12" s="1"/>
  <c r="I48" i="12" s="1"/>
  <c r="Q48" i="12" s="1"/>
  <c r="X48" i="25"/>
  <c r="Y48" i="25" s="1"/>
  <c r="G48" i="25" s="1"/>
  <c r="Z48" i="22"/>
  <c r="V42" i="42"/>
  <c r="AE42" i="42" s="1"/>
  <c r="V38" i="42"/>
  <c r="AE38" i="42" s="1"/>
  <c r="V34" i="42"/>
  <c r="AE34" i="42" s="1"/>
  <c r="V30" i="42"/>
  <c r="AE30" i="42" s="1"/>
  <c r="V26" i="42"/>
  <c r="AE26" i="42" s="1"/>
  <c r="V22" i="42"/>
  <c r="AE22" i="42" s="1"/>
  <c r="V18" i="42"/>
  <c r="AE18" i="42" s="1"/>
  <c r="V14" i="42"/>
  <c r="AE14" i="42" s="1"/>
  <c r="V10" i="42"/>
  <c r="AE10" i="42" s="1"/>
  <c r="V6" i="42"/>
  <c r="AE6" i="42" s="1"/>
  <c r="U41" i="42"/>
  <c r="AC41" i="42" s="1"/>
  <c r="U37" i="42"/>
  <c r="AC37" i="42" s="1"/>
  <c r="U33" i="42"/>
  <c r="AC33" i="42" s="1"/>
  <c r="U29" i="42"/>
  <c r="AC29" i="42" s="1"/>
  <c r="U25" i="42"/>
  <c r="AC25" i="42" s="1"/>
  <c r="U21" i="42"/>
  <c r="AC21" i="42" s="1"/>
  <c r="U17" i="42"/>
  <c r="AC17" i="42" s="1"/>
  <c r="U13" i="42"/>
  <c r="AC13" i="42" s="1"/>
  <c r="U9" i="42"/>
  <c r="AC9" i="42" s="1"/>
  <c r="U5" i="42"/>
  <c r="AC5" i="42" s="1"/>
  <c r="T48" i="12"/>
  <c r="U48" i="12" s="1"/>
  <c r="C48" i="12" s="1"/>
  <c r="N48" i="12" s="1"/>
  <c r="V48" i="12"/>
  <c r="W48" i="12" s="1"/>
  <c r="E48" i="12" s="1"/>
  <c r="O48" i="12" s="1"/>
  <c r="D48" i="2" s="1"/>
  <c r="Z48" i="25"/>
  <c r="AA48" i="25" s="1"/>
  <c r="I48" i="25" s="1"/>
  <c r="Q48" i="25" s="1"/>
  <c r="T48" i="22"/>
  <c r="AB48" i="22"/>
  <c r="W3" i="12"/>
  <c r="T48" i="25"/>
  <c r="U48" i="25" s="1"/>
  <c r="C48" i="25" s="1"/>
  <c r="AB48" i="25"/>
  <c r="V48" i="22"/>
  <c r="AC3" i="22"/>
  <c r="V48" i="25"/>
  <c r="W48" i="25" s="1"/>
  <c r="E48" i="25" s="1"/>
  <c r="X48" i="22"/>
  <c r="U3" i="42"/>
  <c r="AC3" i="42" s="1"/>
  <c r="V3" i="42"/>
  <c r="AE3" i="42" s="1"/>
  <c r="W3" i="42"/>
  <c r="AB3" i="42"/>
  <c r="Y3" i="42" s="1"/>
  <c r="AD3" i="42"/>
  <c r="F26" i="1"/>
  <c r="X48" i="12"/>
  <c r="AA3" i="12"/>
  <c r="U3" i="25"/>
  <c r="W3" i="25"/>
  <c r="Y3" i="25"/>
  <c r="AA3" i="25"/>
  <c r="AC3" i="25"/>
  <c r="G26" i="1"/>
  <c r="U3" i="22"/>
  <c r="W3" i="22"/>
  <c r="Y3" i="22"/>
  <c r="AA3" i="22"/>
  <c r="U48" i="22"/>
  <c r="C48" i="22" s="1"/>
  <c r="C49" i="26" s="1"/>
  <c r="W48" i="22"/>
  <c r="E48" i="22" s="1"/>
  <c r="D49" i="26" s="1"/>
  <c r="Y48" i="22"/>
  <c r="G48" i="22" s="1"/>
  <c r="E49" i="26" s="1"/>
  <c r="AA48" i="22"/>
  <c r="I48" i="22" s="1"/>
  <c r="F49" i="26" s="1"/>
  <c r="AC48" i="22"/>
  <c r="K48" i="22" s="1"/>
  <c r="G49" i="26" s="1"/>
  <c r="AC48" i="25"/>
  <c r="K48" i="25" s="1"/>
  <c r="R48" i="25" s="1"/>
  <c r="Y48" i="12"/>
  <c r="G48" i="12" s="1"/>
  <c r="P48" i="12" s="1"/>
  <c r="AB48" i="12"/>
  <c r="AC48" i="12" s="1"/>
  <c r="K48" i="12" s="1"/>
  <c r="Y3" i="12"/>
  <c r="Z42" i="42"/>
  <c r="Z40" i="42"/>
  <c r="Z38" i="42"/>
  <c r="Z36" i="42"/>
  <c r="Z34" i="42"/>
  <c r="Z32" i="42"/>
  <c r="Z30" i="42"/>
  <c r="Z28" i="42"/>
  <c r="Z26" i="42"/>
  <c r="Z24" i="42"/>
  <c r="Z22" i="42"/>
  <c r="Z20" i="42"/>
  <c r="Z18" i="42"/>
  <c r="Z16" i="42"/>
  <c r="Z14" i="42"/>
  <c r="Z12" i="42"/>
  <c r="Z10" i="42"/>
  <c r="Z8" i="42"/>
  <c r="Z6" i="42"/>
  <c r="W42" i="42"/>
  <c r="U42" i="42"/>
  <c r="AC42" i="42" s="1"/>
  <c r="V41" i="42"/>
  <c r="AE41" i="42" s="1"/>
  <c r="W40" i="42"/>
  <c r="U40" i="42"/>
  <c r="AC40" i="42" s="1"/>
  <c r="V39" i="42"/>
  <c r="AE39" i="42" s="1"/>
  <c r="W38" i="42"/>
  <c r="U38" i="42"/>
  <c r="AC38" i="42" s="1"/>
  <c r="V37" i="42"/>
  <c r="AE37" i="42" s="1"/>
  <c r="W36" i="42"/>
  <c r="U36" i="42"/>
  <c r="AC36" i="42" s="1"/>
  <c r="V35" i="42"/>
  <c r="AE35" i="42" s="1"/>
  <c r="W34" i="42"/>
  <c r="U34" i="42"/>
  <c r="AC34" i="42" s="1"/>
  <c r="V33" i="42"/>
  <c r="AE33" i="42" s="1"/>
  <c r="W32" i="42"/>
  <c r="U32" i="42"/>
  <c r="AC32" i="42" s="1"/>
  <c r="V31" i="42"/>
  <c r="AE31" i="42" s="1"/>
  <c r="W30" i="42"/>
  <c r="U30" i="42"/>
  <c r="AC30" i="42" s="1"/>
  <c r="V29" i="42"/>
  <c r="AE29" i="42" s="1"/>
  <c r="W28" i="42"/>
  <c r="U28" i="42"/>
  <c r="AC28" i="42" s="1"/>
  <c r="V27" i="42"/>
  <c r="AE27" i="42" s="1"/>
  <c r="W26" i="42"/>
  <c r="U26" i="42"/>
  <c r="AC26" i="42" s="1"/>
  <c r="V25" i="42"/>
  <c r="AE25" i="42" s="1"/>
  <c r="W24" i="42"/>
  <c r="U24" i="42"/>
  <c r="AC24" i="42" s="1"/>
  <c r="V23" i="42"/>
  <c r="AE23" i="42" s="1"/>
  <c r="W22" i="42"/>
  <c r="U22" i="42"/>
  <c r="AC22" i="42" s="1"/>
  <c r="V21" i="42"/>
  <c r="AE21" i="42" s="1"/>
  <c r="W20" i="42"/>
  <c r="U20" i="42"/>
  <c r="AC20" i="42" s="1"/>
  <c r="V19" i="42"/>
  <c r="AE19" i="42" s="1"/>
  <c r="W18" i="42"/>
  <c r="U18" i="42"/>
  <c r="AC18" i="42" s="1"/>
  <c r="V17" i="42"/>
  <c r="AE17" i="42" s="1"/>
  <c r="W16" i="42"/>
  <c r="U16" i="42"/>
  <c r="AC16" i="42" s="1"/>
  <c r="V15" i="42"/>
  <c r="AE15" i="42" s="1"/>
  <c r="W14" i="42"/>
  <c r="U14" i="42"/>
  <c r="AC14" i="42" s="1"/>
  <c r="V13" i="42"/>
  <c r="AE13" i="42" s="1"/>
  <c r="W12" i="42"/>
  <c r="U12" i="42"/>
  <c r="AC12" i="42" s="1"/>
  <c r="V11" i="42"/>
  <c r="AE11" i="42" s="1"/>
  <c r="W10" i="42"/>
  <c r="U10" i="42"/>
  <c r="AC10" i="42" s="1"/>
  <c r="V9" i="42"/>
  <c r="AE9" i="42" s="1"/>
  <c r="W8" i="42"/>
  <c r="U8" i="42"/>
  <c r="AC8" i="42" s="1"/>
  <c r="V7" i="42"/>
  <c r="AE7" i="42" s="1"/>
  <c r="W6" i="42"/>
  <c r="U6" i="42"/>
  <c r="AC6" i="42" s="1"/>
  <c r="V5" i="42"/>
  <c r="AE5" i="42" s="1"/>
  <c r="W4" i="42"/>
  <c r="U4" i="42"/>
  <c r="AC4" i="42" s="1"/>
  <c r="W41" i="42"/>
  <c r="W39" i="42"/>
  <c r="W37" i="42"/>
  <c r="W35" i="42"/>
  <c r="W33" i="42"/>
  <c r="W31" i="42"/>
  <c r="W29" i="42"/>
  <c r="W27" i="42"/>
  <c r="W25" i="42"/>
  <c r="W23" i="42"/>
  <c r="W21" i="42"/>
  <c r="W19" i="42"/>
  <c r="W17" i="42"/>
  <c r="W15" i="42"/>
  <c r="W13" i="42"/>
  <c r="W11" i="42"/>
  <c r="W9" i="42"/>
  <c r="W7" i="42"/>
  <c r="W5" i="42"/>
  <c r="J4" i="30"/>
  <c r="K4" i="30"/>
  <c r="L4" i="30"/>
  <c r="M4" i="30"/>
  <c r="N4" i="30"/>
  <c r="O4" i="30"/>
  <c r="Q4" i="30"/>
  <c r="J5" i="30"/>
  <c r="K5" i="30"/>
  <c r="L5" i="30"/>
  <c r="M5" i="30"/>
  <c r="N5" i="30"/>
  <c r="O5" i="30"/>
  <c r="Q5" i="30"/>
  <c r="J6" i="30"/>
  <c r="K6" i="30"/>
  <c r="L6" i="30"/>
  <c r="M6" i="30"/>
  <c r="N6" i="30"/>
  <c r="O6" i="30"/>
  <c r="Q6" i="30"/>
  <c r="T6" i="30" s="1"/>
  <c r="X6" i="30" s="1"/>
  <c r="J7" i="30"/>
  <c r="K7" i="30"/>
  <c r="L7" i="30"/>
  <c r="M7" i="30"/>
  <c r="N7" i="30"/>
  <c r="O7" i="30"/>
  <c r="Q7" i="30"/>
  <c r="J8" i="30"/>
  <c r="K8" i="30"/>
  <c r="L8" i="30"/>
  <c r="M8" i="30"/>
  <c r="N8" i="30"/>
  <c r="O8" i="30"/>
  <c r="Q8" i="30"/>
  <c r="J9" i="30"/>
  <c r="K9" i="30"/>
  <c r="L9" i="30"/>
  <c r="M9" i="30"/>
  <c r="N9" i="30"/>
  <c r="O9" i="30"/>
  <c r="Q9" i="30"/>
  <c r="J10" i="30"/>
  <c r="K10" i="30"/>
  <c r="L10" i="30"/>
  <c r="M10" i="30"/>
  <c r="N10" i="30"/>
  <c r="O10" i="30"/>
  <c r="Q10" i="30"/>
  <c r="T10" i="30" s="1"/>
  <c r="X10" i="30" s="1"/>
  <c r="J11" i="30"/>
  <c r="K11" i="30"/>
  <c r="L11" i="30"/>
  <c r="M11" i="30"/>
  <c r="N11" i="30"/>
  <c r="O11" i="30"/>
  <c r="Q11" i="30"/>
  <c r="J12" i="30"/>
  <c r="K12" i="30"/>
  <c r="L12" i="30"/>
  <c r="M12" i="30"/>
  <c r="N12" i="30"/>
  <c r="O12" i="30"/>
  <c r="Q12" i="30"/>
  <c r="J13" i="30"/>
  <c r="K13" i="30"/>
  <c r="L13" i="30"/>
  <c r="M13" i="30"/>
  <c r="N13" i="30"/>
  <c r="O13" i="30"/>
  <c r="Q13" i="30"/>
  <c r="J14" i="30"/>
  <c r="K14" i="30"/>
  <c r="L14" i="30"/>
  <c r="M14" i="30"/>
  <c r="N14" i="30"/>
  <c r="O14" i="30"/>
  <c r="Q14" i="30"/>
  <c r="J15" i="30"/>
  <c r="K15" i="30"/>
  <c r="L15" i="30"/>
  <c r="M15" i="30"/>
  <c r="N15" i="30"/>
  <c r="O15" i="30"/>
  <c r="Q15" i="30"/>
  <c r="J16" i="30"/>
  <c r="K16" i="30"/>
  <c r="L16" i="30"/>
  <c r="M16" i="30"/>
  <c r="N16" i="30"/>
  <c r="O16" i="30"/>
  <c r="Q16" i="30"/>
  <c r="J17" i="30"/>
  <c r="K17" i="30"/>
  <c r="L17" i="30"/>
  <c r="M17" i="30"/>
  <c r="N17" i="30"/>
  <c r="O17" i="30"/>
  <c r="Q17" i="30"/>
  <c r="J18" i="30"/>
  <c r="K18" i="30"/>
  <c r="L18" i="30"/>
  <c r="M18" i="30"/>
  <c r="N18" i="30"/>
  <c r="O18" i="30"/>
  <c r="Q18" i="30"/>
  <c r="J19" i="30"/>
  <c r="K19" i="30"/>
  <c r="L19" i="30"/>
  <c r="M19" i="30"/>
  <c r="N19" i="30"/>
  <c r="O19" i="30"/>
  <c r="Q19" i="30"/>
  <c r="J20" i="30"/>
  <c r="K20" i="30"/>
  <c r="L20" i="30"/>
  <c r="M20" i="30"/>
  <c r="N20" i="30"/>
  <c r="O20" i="30"/>
  <c r="Q20" i="30"/>
  <c r="J21" i="30"/>
  <c r="K21" i="30"/>
  <c r="L21" i="30"/>
  <c r="M21" i="30"/>
  <c r="N21" i="30"/>
  <c r="O21" i="30"/>
  <c r="Q21" i="30"/>
  <c r="J22" i="30"/>
  <c r="K22" i="30"/>
  <c r="L22" i="30"/>
  <c r="M22" i="30"/>
  <c r="N22" i="30"/>
  <c r="O22" i="30"/>
  <c r="Q22" i="30"/>
  <c r="J23" i="30"/>
  <c r="K23" i="30"/>
  <c r="L23" i="30"/>
  <c r="M23" i="30"/>
  <c r="N23" i="30"/>
  <c r="O23" i="30"/>
  <c r="Q23" i="30"/>
  <c r="J24" i="30"/>
  <c r="K24" i="30"/>
  <c r="L24" i="30"/>
  <c r="M24" i="30"/>
  <c r="N24" i="30"/>
  <c r="O24" i="30"/>
  <c r="Q24" i="30"/>
  <c r="J25" i="30"/>
  <c r="K25" i="30"/>
  <c r="L25" i="30"/>
  <c r="M25" i="30"/>
  <c r="N25" i="30"/>
  <c r="O25" i="30"/>
  <c r="Q25" i="30"/>
  <c r="J26" i="30"/>
  <c r="K26" i="30"/>
  <c r="L26" i="30"/>
  <c r="M26" i="30"/>
  <c r="N26" i="30"/>
  <c r="O26" i="30"/>
  <c r="Q26" i="30"/>
  <c r="J27" i="30"/>
  <c r="K27" i="30"/>
  <c r="L27" i="30"/>
  <c r="M27" i="30"/>
  <c r="N27" i="30"/>
  <c r="O27" i="30"/>
  <c r="Q27" i="30"/>
  <c r="J28" i="30"/>
  <c r="K28" i="30"/>
  <c r="L28" i="30"/>
  <c r="M28" i="30"/>
  <c r="N28" i="30"/>
  <c r="O28" i="30"/>
  <c r="Q28" i="30"/>
  <c r="J29" i="30"/>
  <c r="K29" i="30"/>
  <c r="L29" i="30"/>
  <c r="M29" i="30"/>
  <c r="N29" i="30"/>
  <c r="O29" i="30"/>
  <c r="Q29" i="30"/>
  <c r="J30" i="30"/>
  <c r="K30" i="30"/>
  <c r="L30" i="30"/>
  <c r="M30" i="30"/>
  <c r="N30" i="30"/>
  <c r="O30" i="30"/>
  <c r="Q30" i="30"/>
  <c r="J31" i="30"/>
  <c r="K31" i="30"/>
  <c r="L31" i="30"/>
  <c r="M31" i="30"/>
  <c r="N31" i="30"/>
  <c r="O31" i="30"/>
  <c r="Q31" i="30"/>
  <c r="J32" i="30"/>
  <c r="K32" i="30"/>
  <c r="L32" i="30"/>
  <c r="M32" i="30"/>
  <c r="N32" i="30"/>
  <c r="O32" i="30"/>
  <c r="Q32" i="30"/>
  <c r="J33" i="30"/>
  <c r="K33" i="30"/>
  <c r="L33" i="30"/>
  <c r="M33" i="30"/>
  <c r="N33" i="30"/>
  <c r="O33" i="30"/>
  <c r="Q33" i="30"/>
  <c r="J34" i="30"/>
  <c r="K34" i="30"/>
  <c r="L34" i="30"/>
  <c r="M34" i="30"/>
  <c r="N34" i="30"/>
  <c r="O34" i="30"/>
  <c r="Q34" i="30"/>
  <c r="J35" i="30"/>
  <c r="K35" i="30"/>
  <c r="L35" i="30"/>
  <c r="M35" i="30"/>
  <c r="N35" i="30"/>
  <c r="O35" i="30"/>
  <c r="Q35" i="30"/>
  <c r="J36" i="30"/>
  <c r="K36" i="30"/>
  <c r="L36" i="30"/>
  <c r="M36" i="30"/>
  <c r="N36" i="30"/>
  <c r="O36" i="30"/>
  <c r="Q36" i="30"/>
  <c r="J37" i="30"/>
  <c r="K37" i="30"/>
  <c r="L37" i="30"/>
  <c r="M37" i="30"/>
  <c r="N37" i="30"/>
  <c r="O37" i="30"/>
  <c r="Q37" i="30"/>
  <c r="J38" i="30"/>
  <c r="K38" i="30"/>
  <c r="L38" i="30"/>
  <c r="M38" i="30"/>
  <c r="N38" i="30"/>
  <c r="O38" i="30"/>
  <c r="Q38" i="30"/>
  <c r="J39" i="30"/>
  <c r="K39" i="30"/>
  <c r="L39" i="30"/>
  <c r="M39" i="30"/>
  <c r="N39" i="30"/>
  <c r="O39" i="30"/>
  <c r="Q39" i="30"/>
  <c r="J40" i="30"/>
  <c r="K40" i="30"/>
  <c r="L40" i="30"/>
  <c r="M40" i="30"/>
  <c r="N40" i="30"/>
  <c r="O40" i="30"/>
  <c r="Q40" i="30"/>
  <c r="J41" i="30"/>
  <c r="K41" i="30"/>
  <c r="L41" i="30"/>
  <c r="M41" i="30"/>
  <c r="N41" i="30"/>
  <c r="O41" i="30"/>
  <c r="Q41" i="30"/>
  <c r="J42" i="30"/>
  <c r="K42" i="30"/>
  <c r="L42" i="30"/>
  <c r="M42" i="30"/>
  <c r="N42" i="30"/>
  <c r="O42" i="30"/>
  <c r="Q42" i="30"/>
  <c r="J43" i="30"/>
  <c r="K43" i="30"/>
  <c r="L43" i="30"/>
  <c r="M43" i="30"/>
  <c r="N43" i="30"/>
  <c r="O43" i="30"/>
  <c r="Q43" i="30"/>
  <c r="J44" i="30"/>
  <c r="K44" i="30"/>
  <c r="L44" i="30"/>
  <c r="M44" i="30"/>
  <c r="N44" i="30"/>
  <c r="O44" i="30"/>
  <c r="Q44" i="30"/>
  <c r="J45" i="30"/>
  <c r="K45" i="30"/>
  <c r="L45" i="30"/>
  <c r="M45" i="30"/>
  <c r="N45" i="30"/>
  <c r="O45" i="30"/>
  <c r="Q45" i="30"/>
  <c r="J46" i="30"/>
  <c r="K46" i="30"/>
  <c r="L46" i="30"/>
  <c r="M46" i="30"/>
  <c r="N46" i="30"/>
  <c r="O46" i="30"/>
  <c r="Q46" i="30"/>
  <c r="J47" i="30"/>
  <c r="K47" i="30"/>
  <c r="S47" i="30" s="1"/>
  <c r="W47" i="30" s="1"/>
  <c r="L47" i="30"/>
  <c r="M47" i="30"/>
  <c r="N47" i="30"/>
  <c r="O47" i="30"/>
  <c r="Q47" i="30"/>
  <c r="Q3" i="30"/>
  <c r="O3" i="30"/>
  <c r="N3" i="30"/>
  <c r="M3" i="30"/>
  <c r="L3" i="30"/>
  <c r="K3" i="30"/>
  <c r="J3" i="30"/>
  <c r="Q4" i="29"/>
  <c r="Q5" i="29"/>
  <c r="Q6" i="29"/>
  <c r="Q7" i="29"/>
  <c r="Q8" i="29"/>
  <c r="Q9" i="29"/>
  <c r="Q10" i="29"/>
  <c r="Q11" i="29"/>
  <c r="Q12" i="29"/>
  <c r="Q13" i="29"/>
  <c r="Q14" i="29"/>
  <c r="Q15" i="29"/>
  <c r="Q16" i="29"/>
  <c r="Q17" i="29"/>
  <c r="Q18" i="29"/>
  <c r="Q3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O3" i="29"/>
  <c r="M3" i="29"/>
  <c r="K3" i="29"/>
  <c r="N18" i="29"/>
  <c r="N17" i="29"/>
  <c r="U17" i="29" s="1"/>
  <c r="N16" i="29"/>
  <c r="U16" i="29" s="1"/>
  <c r="N15" i="29"/>
  <c r="U15" i="29" s="1"/>
  <c r="N14" i="29"/>
  <c r="N13" i="29"/>
  <c r="U13" i="29" s="1"/>
  <c r="N12" i="29"/>
  <c r="U12" i="29" s="1"/>
  <c r="N11" i="29"/>
  <c r="U11" i="29" s="1"/>
  <c r="N10" i="29"/>
  <c r="N9" i="29"/>
  <c r="U9" i="29" s="1"/>
  <c r="N8" i="29"/>
  <c r="U8" i="29" s="1"/>
  <c r="N7" i="29"/>
  <c r="U7" i="29" s="1"/>
  <c r="N6" i="29"/>
  <c r="N5" i="29"/>
  <c r="U5" i="29" s="1"/>
  <c r="N4" i="29"/>
  <c r="U4" i="29" s="1"/>
  <c r="N3" i="29"/>
  <c r="U3" i="29" s="1"/>
  <c r="L18" i="29"/>
  <c r="L17" i="29"/>
  <c r="T17" i="29" s="1"/>
  <c r="X17" i="29" s="1"/>
  <c r="L16" i="29"/>
  <c r="L15" i="29"/>
  <c r="T15" i="29" s="1"/>
  <c r="X15" i="29" s="1"/>
  <c r="L14" i="29"/>
  <c r="L13" i="29"/>
  <c r="T13" i="29" s="1"/>
  <c r="X13" i="29" s="1"/>
  <c r="L12" i="29"/>
  <c r="L11" i="29"/>
  <c r="T11" i="29" s="1"/>
  <c r="X11" i="29" s="1"/>
  <c r="L10" i="29"/>
  <c r="L9" i="29"/>
  <c r="T9" i="29" s="1"/>
  <c r="X9" i="29" s="1"/>
  <c r="L8" i="29"/>
  <c r="L7" i="29"/>
  <c r="T7" i="29" s="1"/>
  <c r="X7" i="29" s="1"/>
  <c r="L6" i="29"/>
  <c r="L5" i="29"/>
  <c r="T5" i="29" s="1"/>
  <c r="X5" i="29" s="1"/>
  <c r="L4" i="29"/>
  <c r="L3" i="29"/>
  <c r="T3" i="29" s="1"/>
  <c r="X3" i="29" s="1"/>
  <c r="J4" i="29"/>
  <c r="S4" i="29" s="1"/>
  <c r="W4" i="29" s="1"/>
  <c r="J5" i="29"/>
  <c r="S5" i="29" s="1"/>
  <c r="W5" i="29" s="1"/>
  <c r="J6" i="29"/>
  <c r="J7" i="29"/>
  <c r="S7" i="29" s="1"/>
  <c r="W7" i="29" s="1"/>
  <c r="J8" i="29"/>
  <c r="S8" i="29" s="1"/>
  <c r="W8" i="29" s="1"/>
  <c r="J9" i="29"/>
  <c r="S9" i="29" s="1"/>
  <c r="W9" i="29" s="1"/>
  <c r="J10" i="29"/>
  <c r="S10" i="29" s="1"/>
  <c r="W10" i="29" s="1"/>
  <c r="J11" i="29"/>
  <c r="S11" i="29" s="1"/>
  <c r="W11" i="29" s="1"/>
  <c r="J12" i="29"/>
  <c r="S12" i="29" s="1"/>
  <c r="W12" i="29" s="1"/>
  <c r="J13" i="29"/>
  <c r="S13" i="29" s="1"/>
  <c r="W13" i="29" s="1"/>
  <c r="J14" i="29"/>
  <c r="S14" i="29" s="1"/>
  <c r="W14" i="29" s="1"/>
  <c r="J15" i="29"/>
  <c r="S15" i="29" s="1"/>
  <c r="W15" i="29" s="1"/>
  <c r="J16" i="29"/>
  <c r="S16" i="29" s="1"/>
  <c r="W16" i="29" s="1"/>
  <c r="J17" i="29"/>
  <c r="S17" i="29" s="1"/>
  <c r="W17" i="29" s="1"/>
  <c r="J18" i="29"/>
  <c r="S18" i="29" s="1"/>
  <c r="W18" i="29" s="1"/>
  <c r="J3" i="29"/>
  <c r="S3" i="29" s="1"/>
  <c r="W3" i="29" s="1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" i="34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4" i="33"/>
  <c r="C5" i="34"/>
  <c r="E5" i="34"/>
  <c r="C6" i="34"/>
  <c r="E6" i="34"/>
  <c r="C7" i="34"/>
  <c r="E7" i="34"/>
  <c r="C8" i="34"/>
  <c r="E8" i="34"/>
  <c r="C9" i="34"/>
  <c r="E9" i="34"/>
  <c r="C10" i="34"/>
  <c r="E10" i="34"/>
  <c r="C11" i="34"/>
  <c r="E11" i="34"/>
  <c r="C12" i="34"/>
  <c r="E12" i="34"/>
  <c r="C13" i="34"/>
  <c r="E13" i="34"/>
  <c r="C14" i="34"/>
  <c r="E14" i="34"/>
  <c r="C15" i="34"/>
  <c r="E15" i="34"/>
  <c r="C16" i="34"/>
  <c r="E16" i="34"/>
  <c r="C17" i="34"/>
  <c r="E17" i="34"/>
  <c r="C18" i="34"/>
  <c r="E18" i="34"/>
  <c r="C19" i="34"/>
  <c r="E19" i="34"/>
  <c r="C20" i="34"/>
  <c r="E20" i="34"/>
  <c r="C21" i="34"/>
  <c r="E21" i="34"/>
  <c r="C22" i="34"/>
  <c r="E22" i="34"/>
  <c r="C23" i="34"/>
  <c r="E23" i="34"/>
  <c r="C24" i="34"/>
  <c r="E24" i="34"/>
  <c r="C25" i="34"/>
  <c r="E25" i="34"/>
  <c r="C26" i="34"/>
  <c r="E26" i="34"/>
  <c r="C27" i="34"/>
  <c r="E27" i="34"/>
  <c r="C28" i="34"/>
  <c r="E28" i="34"/>
  <c r="C29" i="34"/>
  <c r="E29" i="34"/>
  <c r="C30" i="34"/>
  <c r="E30" i="34"/>
  <c r="C31" i="34"/>
  <c r="E31" i="34"/>
  <c r="C32" i="34"/>
  <c r="E32" i="34"/>
  <c r="C33" i="34"/>
  <c r="E33" i="34"/>
  <c r="C34" i="34"/>
  <c r="E34" i="34"/>
  <c r="C35" i="34"/>
  <c r="E35" i="34"/>
  <c r="C36" i="34"/>
  <c r="E36" i="34"/>
  <c r="C37" i="34"/>
  <c r="E37" i="34"/>
  <c r="C38" i="34"/>
  <c r="E38" i="34"/>
  <c r="C39" i="34"/>
  <c r="E39" i="34"/>
  <c r="C40" i="34"/>
  <c r="E40" i="34"/>
  <c r="C41" i="34"/>
  <c r="E41" i="34"/>
  <c r="C42" i="34"/>
  <c r="E42" i="34"/>
  <c r="C43" i="34"/>
  <c r="E43" i="34"/>
  <c r="C44" i="34"/>
  <c r="E44" i="34"/>
  <c r="C45" i="34"/>
  <c r="E45" i="34"/>
  <c r="C46" i="34"/>
  <c r="E46" i="34"/>
  <c r="C47" i="34"/>
  <c r="E47" i="34"/>
  <c r="C48" i="34"/>
  <c r="E48" i="34"/>
  <c r="E4" i="34"/>
  <c r="C4" i="34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E4" i="33"/>
  <c r="C4" i="33"/>
  <c r="O48" i="25" l="1"/>
  <c r="I49" i="26" s="1"/>
  <c r="C11" i="59" s="1"/>
  <c r="N48" i="25"/>
  <c r="H49" i="26" s="1"/>
  <c r="B11" i="59" s="1"/>
  <c r="P48" i="25"/>
  <c r="J49" i="26" s="1"/>
  <c r="D11" i="59" s="1"/>
  <c r="K49" i="26"/>
  <c r="E11" i="59" s="1"/>
  <c r="L49" i="26"/>
  <c r="F11" i="59" s="1"/>
  <c r="E48" i="2"/>
  <c r="F48" i="2"/>
  <c r="C48" i="2"/>
  <c r="R48" i="12"/>
  <c r="G48" i="2" s="1"/>
  <c r="T47" i="30"/>
  <c r="X47" i="30" s="1"/>
  <c r="AD47" i="30" s="1"/>
  <c r="C49" i="34"/>
  <c r="C20" i="33" s="1"/>
  <c r="Q48" i="30"/>
  <c r="U6" i="29"/>
  <c r="U10" i="29"/>
  <c r="U14" i="29"/>
  <c r="U18" i="29"/>
  <c r="S6" i="29"/>
  <c r="W6" i="29" s="1"/>
  <c r="E49" i="34"/>
  <c r="U47" i="30"/>
  <c r="T12" i="30"/>
  <c r="X12" i="30" s="1"/>
  <c r="T8" i="30"/>
  <c r="X8" i="30" s="1"/>
  <c r="T4" i="30"/>
  <c r="X4" i="30" s="1"/>
  <c r="U48" i="30"/>
  <c r="S48" i="30"/>
  <c r="W48" i="30" s="1"/>
  <c r="T48" i="30"/>
  <c r="X48" i="30" s="1"/>
  <c r="AA47" i="30"/>
  <c r="AG47" i="30" s="1"/>
  <c r="C47" i="38" s="1"/>
  <c r="AB47" i="30"/>
  <c r="AE47" i="30"/>
  <c r="AD10" i="30"/>
  <c r="AE10" i="30"/>
  <c r="AD6" i="30"/>
  <c r="AE6" i="30"/>
  <c r="AA3" i="29"/>
  <c r="AB3" i="29"/>
  <c r="AB17" i="29"/>
  <c r="AA17" i="29"/>
  <c r="AG17" i="29" s="1"/>
  <c r="C17" i="37" s="1"/>
  <c r="AB15" i="29"/>
  <c r="AA15" i="29"/>
  <c r="AB13" i="29"/>
  <c r="AA13" i="29"/>
  <c r="AG13" i="29" s="1"/>
  <c r="C13" i="37" s="1"/>
  <c r="AB11" i="29"/>
  <c r="AA11" i="29"/>
  <c r="AB9" i="29"/>
  <c r="AA9" i="29"/>
  <c r="AG9" i="29" s="1"/>
  <c r="C9" i="37" s="1"/>
  <c r="AB7" i="29"/>
  <c r="AA7" i="29"/>
  <c r="AB5" i="29"/>
  <c r="AA5" i="29"/>
  <c r="AG5" i="29" s="1"/>
  <c r="C5" i="37" s="1"/>
  <c r="AE3" i="29"/>
  <c r="AD3" i="29"/>
  <c r="AD5" i="29"/>
  <c r="AE5" i="29"/>
  <c r="AE7" i="29"/>
  <c r="AD7" i="29"/>
  <c r="AD9" i="29"/>
  <c r="AE9" i="29"/>
  <c r="AE11" i="29"/>
  <c r="AD11" i="29"/>
  <c r="AD13" i="29"/>
  <c r="AE13" i="29"/>
  <c r="AE15" i="29"/>
  <c r="AD15" i="29"/>
  <c r="AD17" i="29"/>
  <c r="AE17" i="29"/>
  <c r="AA18" i="29"/>
  <c r="AB18" i="29"/>
  <c r="AA16" i="29"/>
  <c r="AB16" i="29"/>
  <c r="AA14" i="29"/>
  <c r="AB14" i="29"/>
  <c r="AA12" i="29"/>
  <c r="AB12" i="29"/>
  <c r="AA10" i="29"/>
  <c r="AB10" i="29"/>
  <c r="AA8" i="29"/>
  <c r="AB8" i="29"/>
  <c r="AA6" i="29"/>
  <c r="AB6" i="29"/>
  <c r="AA4" i="29"/>
  <c r="AB4" i="29"/>
  <c r="S3" i="30"/>
  <c r="W3" i="30" s="1"/>
  <c r="T3" i="30"/>
  <c r="X3" i="30" s="1"/>
  <c r="U3" i="30"/>
  <c r="T11" i="30"/>
  <c r="X11" i="30" s="1"/>
  <c r="T9" i="30"/>
  <c r="X9" i="30" s="1"/>
  <c r="T7" i="30"/>
  <c r="X7" i="30" s="1"/>
  <c r="T5" i="30"/>
  <c r="X5" i="30" s="1"/>
  <c r="C26" i="1"/>
  <c r="T4" i="29"/>
  <c r="X4" i="29" s="1"/>
  <c r="T6" i="29"/>
  <c r="X6" i="29" s="1"/>
  <c r="T8" i="29"/>
  <c r="X8" i="29" s="1"/>
  <c r="T10" i="29"/>
  <c r="X10" i="29" s="1"/>
  <c r="T12" i="29"/>
  <c r="X12" i="29" s="1"/>
  <c r="T14" i="29"/>
  <c r="X14" i="29" s="1"/>
  <c r="T16" i="29"/>
  <c r="X16" i="29" s="1"/>
  <c r="T18" i="29"/>
  <c r="X18" i="29" s="1"/>
  <c r="U45" i="30"/>
  <c r="T45" i="30"/>
  <c r="X45" i="30" s="1"/>
  <c r="U43" i="30"/>
  <c r="T43" i="30"/>
  <c r="X43" i="30" s="1"/>
  <c r="U41" i="30"/>
  <c r="T41" i="30"/>
  <c r="X41" i="30" s="1"/>
  <c r="U39" i="30"/>
  <c r="T39" i="30"/>
  <c r="X39" i="30" s="1"/>
  <c r="U37" i="30"/>
  <c r="T37" i="30"/>
  <c r="X37" i="30" s="1"/>
  <c r="U35" i="30"/>
  <c r="T35" i="30"/>
  <c r="X35" i="30" s="1"/>
  <c r="U33" i="30"/>
  <c r="T33" i="30"/>
  <c r="X33" i="30" s="1"/>
  <c r="U31" i="30"/>
  <c r="T31" i="30"/>
  <c r="X31" i="30" s="1"/>
  <c r="U29" i="30"/>
  <c r="T29" i="30"/>
  <c r="X29" i="30" s="1"/>
  <c r="U27" i="30"/>
  <c r="T27" i="30"/>
  <c r="X27" i="30" s="1"/>
  <c r="U25" i="30"/>
  <c r="T25" i="30"/>
  <c r="X25" i="30" s="1"/>
  <c r="U23" i="30"/>
  <c r="T23" i="30"/>
  <c r="X23" i="30" s="1"/>
  <c r="T21" i="30"/>
  <c r="X21" i="30" s="1"/>
  <c r="T19" i="30"/>
  <c r="X19" i="30" s="1"/>
  <c r="T17" i="30"/>
  <c r="X17" i="30" s="1"/>
  <c r="T15" i="30"/>
  <c r="X15" i="30" s="1"/>
  <c r="T13" i="30"/>
  <c r="X13" i="30" s="1"/>
  <c r="U12" i="30"/>
  <c r="S12" i="30"/>
  <c r="W12" i="30" s="1"/>
  <c r="U11" i="30"/>
  <c r="S11" i="30"/>
  <c r="W11" i="30" s="1"/>
  <c r="U10" i="30"/>
  <c r="S10" i="30"/>
  <c r="W10" i="30" s="1"/>
  <c r="U9" i="30"/>
  <c r="S9" i="30"/>
  <c r="W9" i="30" s="1"/>
  <c r="U8" i="30"/>
  <c r="S8" i="30"/>
  <c r="W8" i="30" s="1"/>
  <c r="U7" i="30"/>
  <c r="S7" i="30"/>
  <c r="W7" i="30" s="1"/>
  <c r="U6" i="30"/>
  <c r="S6" i="30"/>
  <c r="W6" i="30" s="1"/>
  <c r="U5" i="30"/>
  <c r="S5" i="30"/>
  <c r="W5" i="30" s="1"/>
  <c r="U4" i="30"/>
  <c r="S4" i="30"/>
  <c r="W4" i="30" s="1"/>
  <c r="E26" i="1"/>
  <c r="Z4" i="42"/>
  <c r="Z3" i="42"/>
  <c r="Y5" i="42"/>
  <c r="Y6" i="42"/>
  <c r="Z7" i="42"/>
  <c r="Y9" i="42"/>
  <c r="Y10" i="42"/>
  <c r="Z11" i="42"/>
  <c r="Y13" i="42"/>
  <c r="Y14" i="42"/>
  <c r="Z15" i="42"/>
  <c r="Y17" i="42"/>
  <c r="Y18" i="42"/>
  <c r="Z19" i="42"/>
  <c r="Y21" i="42"/>
  <c r="Y22" i="42"/>
  <c r="Z23" i="42"/>
  <c r="Y25" i="42"/>
  <c r="Y26" i="42"/>
  <c r="Z27" i="42"/>
  <c r="Y29" i="42"/>
  <c r="Y30" i="42"/>
  <c r="Z31" i="42"/>
  <c r="Y33" i="42"/>
  <c r="Y34" i="42"/>
  <c r="Z35" i="42"/>
  <c r="Y37" i="42"/>
  <c r="Y38" i="42"/>
  <c r="Z39" i="42"/>
  <c r="Y41" i="42"/>
  <c r="Y42" i="42"/>
  <c r="U46" i="30"/>
  <c r="T46" i="30"/>
  <c r="X46" i="30" s="1"/>
  <c r="U44" i="30"/>
  <c r="T44" i="30"/>
  <c r="X44" i="30" s="1"/>
  <c r="U42" i="30"/>
  <c r="T42" i="30"/>
  <c r="X42" i="30" s="1"/>
  <c r="U40" i="30"/>
  <c r="T40" i="30"/>
  <c r="X40" i="30" s="1"/>
  <c r="U38" i="30"/>
  <c r="T38" i="30"/>
  <c r="X38" i="30" s="1"/>
  <c r="U36" i="30"/>
  <c r="T36" i="30"/>
  <c r="X36" i="30" s="1"/>
  <c r="T34" i="30"/>
  <c r="X34" i="30" s="1"/>
  <c r="U32" i="30"/>
  <c r="T32" i="30"/>
  <c r="X32" i="30" s="1"/>
  <c r="U30" i="30"/>
  <c r="T30" i="30"/>
  <c r="X30" i="30" s="1"/>
  <c r="T28" i="30"/>
  <c r="X28" i="30" s="1"/>
  <c r="U26" i="30"/>
  <c r="T26" i="30"/>
  <c r="X26" i="30" s="1"/>
  <c r="U24" i="30"/>
  <c r="T24" i="30"/>
  <c r="X24" i="30" s="1"/>
  <c r="T22" i="30"/>
  <c r="X22" i="30" s="1"/>
  <c r="T20" i="30"/>
  <c r="X20" i="30" s="1"/>
  <c r="T18" i="30"/>
  <c r="X18" i="30" s="1"/>
  <c r="T16" i="30"/>
  <c r="X16" i="30" s="1"/>
  <c r="T14" i="30"/>
  <c r="X14" i="30" s="1"/>
  <c r="D26" i="1"/>
  <c r="AH12" i="42"/>
  <c r="AJ12" i="42"/>
  <c r="AI12" i="42"/>
  <c r="Y4" i="42"/>
  <c r="Z5" i="42"/>
  <c r="Y7" i="42"/>
  <c r="Y8" i="42"/>
  <c r="Z9" i="42"/>
  <c r="Y11" i="42"/>
  <c r="Y12" i="42"/>
  <c r="Z13" i="42"/>
  <c r="Y15" i="42"/>
  <c r="Y16" i="42"/>
  <c r="Z17" i="42"/>
  <c r="Y19" i="42"/>
  <c r="Y20" i="42"/>
  <c r="Z21" i="42"/>
  <c r="Y23" i="42"/>
  <c r="Y24" i="42"/>
  <c r="Z25" i="42"/>
  <c r="Y27" i="42"/>
  <c r="Y28" i="42"/>
  <c r="Z29" i="42"/>
  <c r="Y31" i="42"/>
  <c r="Y32" i="42"/>
  <c r="Z33" i="42"/>
  <c r="Y35" i="42"/>
  <c r="Y36" i="42"/>
  <c r="Z37" i="42"/>
  <c r="Y39" i="42"/>
  <c r="Y40" i="42"/>
  <c r="Z41" i="42"/>
  <c r="AL3" i="42"/>
  <c r="S46" i="30"/>
  <c r="W46" i="30" s="1"/>
  <c r="S45" i="30"/>
  <c r="W45" i="30" s="1"/>
  <c r="S44" i="30"/>
  <c r="W44" i="30" s="1"/>
  <c r="S42" i="30"/>
  <c r="W42" i="30" s="1"/>
  <c r="S41" i="30"/>
  <c r="W41" i="30" s="1"/>
  <c r="S40" i="30"/>
  <c r="W40" i="30" s="1"/>
  <c r="S39" i="30"/>
  <c r="W39" i="30" s="1"/>
  <c r="S38" i="30"/>
  <c r="W38" i="30" s="1"/>
  <c r="S37" i="30"/>
  <c r="W37" i="30" s="1"/>
  <c r="S36" i="30"/>
  <c r="W36" i="30" s="1"/>
  <c r="S35" i="30"/>
  <c r="W35" i="30" s="1"/>
  <c r="U34" i="30"/>
  <c r="S27" i="30"/>
  <c r="W27" i="30" s="1"/>
  <c r="S26" i="30"/>
  <c r="W26" i="30" s="1"/>
  <c r="S25" i="30"/>
  <c r="W25" i="30" s="1"/>
  <c r="S24" i="30"/>
  <c r="W24" i="30" s="1"/>
  <c r="S23" i="30"/>
  <c r="W23" i="30" s="1"/>
  <c r="S22" i="30"/>
  <c r="W22" i="30" s="1"/>
  <c r="S43" i="30"/>
  <c r="W43" i="30" s="1"/>
  <c r="S34" i="30"/>
  <c r="W34" i="30" s="1"/>
  <c r="S33" i="30"/>
  <c r="W33" i="30" s="1"/>
  <c r="S32" i="30"/>
  <c r="W32" i="30" s="1"/>
  <c r="S31" i="30"/>
  <c r="W31" i="30" s="1"/>
  <c r="S30" i="30"/>
  <c r="W30" i="30" s="1"/>
  <c r="S29" i="30"/>
  <c r="W29" i="30" s="1"/>
  <c r="U28" i="30"/>
  <c r="S28" i="30"/>
  <c r="W28" i="30" s="1"/>
  <c r="U22" i="30"/>
  <c r="U21" i="30"/>
  <c r="S21" i="30"/>
  <c r="W21" i="30" s="1"/>
  <c r="U20" i="30"/>
  <c r="S20" i="30"/>
  <c r="W20" i="30" s="1"/>
  <c r="U19" i="30"/>
  <c r="S19" i="30"/>
  <c r="W19" i="30" s="1"/>
  <c r="U18" i="30"/>
  <c r="S18" i="30"/>
  <c r="W18" i="30" s="1"/>
  <c r="U17" i="30"/>
  <c r="S17" i="30"/>
  <c r="W17" i="30" s="1"/>
  <c r="U16" i="30"/>
  <c r="S16" i="30"/>
  <c r="W16" i="30" s="1"/>
  <c r="U15" i="30"/>
  <c r="S15" i="30"/>
  <c r="W15" i="30" s="1"/>
  <c r="U14" i="30"/>
  <c r="S14" i="30"/>
  <c r="W14" i="30" s="1"/>
  <c r="U13" i="30"/>
  <c r="S13" i="30"/>
  <c r="W13" i="30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3" i="11"/>
  <c r="F3" i="1"/>
  <c r="E3" i="1"/>
  <c r="D3" i="1"/>
  <c r="C3" i="1"/>
  <c r="AH10" i="30" l="1"/>
  <c r="D10" i="38" s="1"/>
  <c r="AJ3" i="42"/>
  <c r="AH47" i="30"/>
  <c r="D47" i="38" s="1"/>
  <c r="AA14" i="30"/>
  <c r="AB14" i="30"/>
  <c r="AA16" i="30"/>
  <c r="AB16" i="30"/>
  <c r="AA18" i="30"/>
  <c r="AB18" i="30"/>
  <c r="AB20" i="30"/>
  <c r="AA20" i="30"/>
  <c r="AA30" i="30"/>
  <c r="AB30" i="30"/>
  <c r="AA34" i="30"/>
  <c r="AB34" i="30"/>
  <c r="AB24" i="30"/>
  <c r="AA24" i="30"/>
  <c r="AA38" i="30"/>
  <c r="AB38" i="30"/>
  <c r="AA42" i="30"/>
  <c r="AB42" i="30"/>
  <c r="AK3" i="42"/>
  <c r="AD14" i="30"/>
  <c r="AE14" i="30"/>
  <c r="AE22" i="30"/>
  <c r="AD22" i="30"/>
  <c r="AE32" i="30"/>
  <c r="AD32" i="30"/>
  <c r="AA4" i="30"/>
  <c r="AB4" i="30"/>
  <c r="AB6" i="30"/>
  <c r="AA6" i="30"/>
  <c r="AA8" i="30"/>
  <c r="AB8" i="30"/>
  <c r="AB10" i="30"/>
  <c r="AA10" i="30"/>
  <c r="AB12" i="30"/>
  <c r="AA12" i="30"/>
  <c r="AE17" i="30"/>
  <c r="AD17" i="30"/>
  <c r="AE5" i="30"/>
  <c r="AD5" i="30"/>
  <c r="AH6" i="30"/>
  <c r="D6" i="38" s="1"/>
  <c r="AB48" i="30"/>
  <c r="AA48" i="30"/>
  <c r="AD8" i="30"/>
  <c r="AE8" i="30"/>
  <c r="AB28" i="30"/>
  <c r="AA28" i="30"/>
  <c r="AA31" i="30"/>
  <c r="AB31" i="30"/>
  <c r="AA43" i="30"/>
  <c r="AB43" i="30"/>
  <c r="AB25" i="30"/>
  <c r="AA25" i="30"/>
  <c r="AA35" i="30"/>
  <c r="AB35" i="30"/>
  <c r="AA39" i="30"/>
  <c r="AB39" i="30"/>
  <c r="AB44" i="30"/>
  <c r="AA44" i="30"/>
  <c r="AH4" i="42"/>
  <c r="AD16" i="30"/>
  <c r="AE16" i="30"/>
  <c r="AE24" i="30"/>
  <c r="AD24" i="30"/>
  <c r="AE28" i="30"/>
  <c r="AD28" i="30"/>
  <c r="AE38" i="30"/>
  <c r="AD38" i="30"/>
  <c r="AE42" i="30"/>
  <c r="AD42" i="30"/>
  <c r="AE46" i="30"/>
  <c r="AD46" i="30"/>
  <c r="AE19" i="30"/>
  <c r="AD19" i="30"/>
  <c r="AE25" i="30"/>
  <c r="AD25" i="30"/>
  <c r="AD29" i="30"/>
  <c r="AE29" i="30"/>
  <c r="AE33" i="30"/>
  <c r="AD33" i="30"/>
  <c r="AD37" i="30"/>
  <c r="AE37" i="30"/>
  <c r="AD41" i="30"/>
  <c r="AE41" i="30"/>
  <c r="AD45" i="30"/>
  <c r="AE45" i="30"/>
  <c r="AD7" i="30"/>
  <c r="AE7" i="30"/>
  <c r="AD3" i="30"/>
  <c r="AE3" i="30"/>
  <c r="AH15" i="29"/>
  <c r="D15" i="37" s="1"/>
  <c r="AH11" i="29"/>
  <c r="D11" i="37" s="1"/>
  <c r="AH7" i="29"/>
  <c r="D7" i="37" s="1"/>
  <c r="AH3" i="29"/>
  <c r="D3" i="37" s="1"/>
  <c r="AG7" i="29"/>
  <c r="C7" i="37" s="1"/>
  <c r="AG11" i="29"/>
  <c r="C11" i="37" s="1"/>
  <c r="AG15" i="29"/>
  <c r="C15" i="37" s="1"/>
  <c r="AD12" i="30"/>
  <c r="AE12" i="30"/>
  <c r="AA13" i="30"/>
  <c r="AB13" i="30"/>
  <c r="AA15" i="30"/>
  <c r="AB15" i="30"/>
  <c r="AA17" i="30"/>
  <c r="AB17" i="30"/>
  <c r="AB19" i="30"/>
  <c r="AA19" i="30"/>
  <c r="AB21" i="30"/>
  <c r="AA21" i="30"/>
  <c r="AB32" i="30"/>
  <c r="AA32" i="30"/>
  <c r="AB22" i="30"/>
  <c r="AA22" i="30"/>
  <c r="AB26" i="30"/>
  <c r="AA26" i="30"/>
  <c r="AB36" i="30"/>
  <c r="AA36" i="30"/>
  <c r="AB40" i="30"/>
  <c r="AA40" i="30"/>
  <c r="AB45" i="30"/>
  <c r="AA45" i="30"/>
  <c r="AD18" i="30"/>
  <c r="AE18" i="30"/>
  <c r="AE30" i="30"/>
  <c r="AD30" i="30"/>
  <c r="AE34" i="30"/>
  <c r="AD34" i="30"/>
  <c r="AA5" i="30"/>
  <c r="AB5" i="30"/>
  <c r="AA7" i="30"/>
  <c r="AB7" i="30"/>
  <c r="AA9" i="30"/>
  <c r="AB9" i="30"/>
  <c r="AA11" i="30"/>
  <c r="AB11" i="30"/>
  <c r="AE13" i="30"/>
  <c r="AD13" i="30"/>
  <c r="AD21" i="30"/>
  <c r="AE21" i="30"/>
  <c r="AE9" i="30"/>
  <c r="AD9" i="30"/>
  <c r="AA3" i="30"/>
  <c r="AB3" i="30"/>
  <c r="AA29" i="30"/>
  <c r="AB29" i="30"/>
  <c r="AB33" i="30"/>
  <c r="AA33" i="30"/>
  <c r="AA23" i="30"/>
  <c r="AB23" i="30"/>
  <c r="AA27" i="30"/>
  <c r="AB27" i="30"/>
  <c r="AA37" i="30"/>
  <c r="AB37" i="30"/>
  <c r="AB41" i="30"/>
  <c r="AA41" i="30"/>
  <c r="AB46" i="30"/>
  <c r="AA46" i="30"/>
  <c r="AE20" i="30"/>
  <c r="AD20" i="30"/>
  <c r="AE26" i="30"/>
  <c r="AD26" i="30"/>
  <c r="AE36" i="30"/>
  <c r="AD36" i="30"/>
  <c r="AE40" i="30"/>
  <c r="AD40" i="30"/>
  <c r="AE44" i="30"/>
  <c r="AD44" i="30"/>
  <c r="AD15" i="30"/>
  <c r="AE15" i="30"/>
  <c r="AE23" i="30"/>
  <c r="AD23" i="30"/>
  <c r="AD27" i="30"/>
  <c r="AE27" i="30"/>
  <c r="AD31" i="30"/>
  <c r="AE31" i="30"/>
  <c r="AE35" i="30"/>
  <c r="AD35" i="30"/>
  <c r="AE39" i="30"/>
  <c r="AD39" i="30"/>
  <c r="AD43" i="30"/>
  <c r="AE43" i="30"/>
  <c r="AD11" i="30"/>
  <c r="AE11" i="30"/>
  <c r="AE48" i="30"/>
  <c r="AD48" i="30"/>
  <c r="AD4" i="30"/>
  <c r="AE4" i="30"/>
  <c r="AD14" i="29"/>
  <c r="AE14" i="29"/>
  <c r="AD6" i="29"/>
  <c r="AE6" i="29"/>
  <c r="AD18" i="29"/>
  <c r="AE18" i="29"/>
  <c r="AD10" i="29"/>
  <c r="AE10" i="29"/>
  <c r="AE16" i="29"/>
  <c r="AD16" i="29"/>
  <c r="AH16" i="29" s="1"/>
  <c r="D16" i="37" s="1"/>
  <c r="AE12" i="29"/>
  <c r="AD12" i="29"/>
  <c r="AH12" i="29" s="1"/>
  <c r="D12" i="37" s="1"/>
  <c r="AE8" i="29"/>
  <c r="AD8" i="29"/>
  <c r="AH8" i="29" s="1"/>
  <c r="D8" i="37" s="1"/>
  <c r="AE4" i="29"/>
  <c r="AD4" i="29"/>
  <c r="AH4" i="29" s="1"/>
  <c r="D4" i="37" s="1"/>
  <c r="AG4" i="29"/>
  <c r="C4" i="37" s="1"/>
  <c r="AG6" i="29"/>
  <c r="C6" i="37" s="1"/>
  <c r="AG8" i="29"/>
  <c r="C8" i="37" s="1"/>
  <c r="AG10" i="29"/>
  <c r="C10" i="37" s="1"/>
  <c r="AG12" i="29"/>
  <c r="C12" i="37" s="1"/>
  <c r="AG14" i="29"/>
  <c r="C14" i="37" s="1"/>
  <c r="AG16" i="29"/>
  <c r="C16" i="37" s="1"/>
  <c r="AG18" i="29"/>
  <c r="C18" i="37" s="1"/>
  <c r="AH17" i="29"/>
  <c r="D17" i="37" s="1"/>
  <c r="AH13" i="29"/>
  <c r="D13" i="37" s="1"/>
  <c r="AH9" i="29"/>
  <c r="D9" i="37" s="1"/>
  <c r="AH5" i="29"/>
  <c r="D5" i="37" s="1"/>
  <c r="AG3" i="29"/>
  <c r="C3" i="37" s="1"/>
  <c r="G3" i="1"/>
  <c r="AH3" i="42"/>
  <c r="AH42" i="42"/>
  <c r="AH41" i="42"/>
  <c r="AH40" i="42"/>
  <c r="AH39" i="42"/>
  <c r="AH38" i="42"/>
  <c r="AH37" i="42"/>
  <c r="AH36" i="42"/>
  <c r="AH35" i="42"/>
  <c r="AH34" i="42"/>
  <c r="AH33" i="42"/>
  <c r="AH32" i="42"/>
  <c r="AH31" i="42"/>
  <c r="AH30" i="42"/>
  <c r="AH29" i="42"/>
  <c r="AH28" i="42"/>
  <c r="AH27" i="42"/>
  <c r="AH26" i="42"/>
  <c r="AH25" i="42"/>
  <c r="AH24" i="42"/>
  <c r="AH23" i="42"/>
  <c r="AH22" i="42"/>
  <c r="AH21" i="42"/>
  <c r="AH20" i="42"/>
  <c r="AI16" i="42"/>
  <c r="AI8" i="42"/>
  <c r="AI3" i="42"/>
  <c r="AI41" i="42"/>
  <c r="AI39" i="42"/>
  <c r="AI37" i="42"/>
  <c r="AI35" i="42"/>
  <c r="AI33" i="42"/>
  <c r="AI31" i="42"/>
  <c r="AI29" i="42"/>
  <c r="AI27" i="42"/>
  <c r="AI25" i="42"/>
  <c r="AI23" i="42"/>
  <c r="AI21" i="42"/>
  <c r="AI19" i="42"/>
  <c r="AI15" i="42"/>
  <c r="AI11" i="42"/>
  <c r="AI7" i="42"/>
  <c r="AJ19" i="42"/>
  <c r="AJ18" i="42"/>
  <c r="AJ17" i="42"/>
  <c r="AJ16" i="42"/>
  <c r="AJ15" i="42"/>
  <c r="AJ14" i="42"/>
  <c r="AJ13" i="42"/>
  <c r="AJ11" i="42"/>
  <c r="AJ10" i="42"/>
  <c r="AJ9" i="42"/>
  <c r="AJ8" i="42"/>
  <c r="AJ7" i="42"/>
  <c r="AJ6" i="42"/>
  <c r="AJ5" i="42"/>
  <c r="AJ4" i="42"/>
  <c r="AI4" i="42"/>
  <c r="AJ42" i="42"/>
  <c r="AJ41" i="42"/>
  <c r="AJ40" i="42"/>
  <c r="AJ39" i="42"/>
  <c r="AJ38" i="42"/>
  <c r="AJ37" i="42"/>
  <c r="AJ36" i="42"/>
  <c r="AJ35" i="42"/>
  <c r="AJ34" i="42"/>
  <c r="AJ33" i="42"/>
  <c r="AJ32" i="42"/>
  <c r="AJ31" i="42"/>
  <c r="AJ30" i="42"/>
  <c r="AJ29" i="42"/>
  <c r="AJ28" i="42"/>
  <c r="AJ27" i="42"/>
  <c r="AJ26" i="42"/>
  <c r="AJ25" i="42"/>
  <c r="AJ24" i="42"/>
  <c r="AJ23" i="42"/>
  <c r="AJ22" i="42"/>
  <c r="AJ21" i="42"/>
  <c r="AJ20" i="42"/>
  <c r="AI18" i="42"/>
  <c r="AI14" i="42"/>
  <c r="AI10" i="42"/>
  <c r="AI6" i="42"/>
  <c r="AI42" i="42"/>
  <c r="AI40" i="42"/>
  <c r="AI38" i="42"/>
  <c r="AI36" i="42"/>
  <c r="AI34" i="42"/>
  <c r="AI32" i="42"/>
  <c r="AI30" i="42"/>
  <c r="AI28" i="42"/>
  <c r="AI26" i="42"/>
  <c r="AI24" i="42"/>
  <c r="AI22" i="42"/>
  <c r="AI20" i="42"/>
  <c r="AI17" i="42"/>
  <c r="AI13" i="42"/>
  <c r="AI9" i="42"/>
  <c r="AI5" i="42"/>
  <c r="AH19" i="42"/>
  <c r="AH18" i="42"/>
  <c r="AH17" i="42"/>
  <c r="AH16" i="42"/>
  <c r="AH15" i="42"/>
  <c r="AH14" i="42"/>
  <c r="AH13" i="42"/>
  <c r="AH11" i="42"/>
  <c r="AH10" i="42"/>
  <c r="AH9" i="42"/>
  <c r="AH8" i="42"/>
  <c r="AH7" i="42"/>
  <c r="AH6" i="42"/>
  <c r="AH5" i="42"/>
  <c r="AK4" i="42"/>
  <c r="AM4" i="42"/>
  <c r="AL4" i="42"/>
  <c r="AL5" i="42"/>
  <c r="AL6" i="42"/>
  <c r="AL7" i="42"/>
  <c r="AL8" i="42"/>
  <c r="AL9" i="42"/>
  <c r="AL10" i="42"/>
  <c r="AL11" i="42"/>
  <c r="AL12" i="42"/>
  <c r="AL13" i="42"/>
  <c r="AL14" i="42"/>
  <c r="AL15" i="42"/>
  <c r="AL16" i="42"/>
  <c r="AL17" i="42"/>
  <c r="AL18" i="42"/>
  <c r="AL19" i="42"/>
  <c r="AM5" i="42"/>
  <c r="AK6" i="42"/>
  <c r="AM7" i="42"/>
  <c r="AK8" i="42"/>
  <c r="AM9" i="42"/>
  <c r="AK10" i="42"/>
  <c r="AM11" i="42"/>
  <c r="AK12" i="42"/>
  <c r="AM13" i="42"/>
  <c r="AK14" i="42"/>
  <c r="AM15" i="42"/>
  <c r="AK16" i="42"/>
  <c r="AM17" i="42"/>
  <c r="AK18" i="42"/>
  <c r="AM19" i="42"/>
  <c r="AK20" i="42"/>
  <c r="AM20" i="42"/>
  <c r="AK21" i="42"/>
  <c r="AM21" i="42"/>
  <c r="AK22" i="42"/>
  <c r="AM22" i="42"/>
  <c r="AK23" i="42"/>
  <c r="AM23" i="42"/>
  <c r="AK24" i="42"/>
  <c r="AM24" i="42"/>
  <c r="AK25" i="42"/>
  <c r="AM25" i="42"/>
  <c r="AK26" i="42"/>
  <c r="AM26" i="42"/>
  <c r="AK27" i="42"/>
  <c r="AM27" i="42"/>
  <c r="AK28" i="42"/>
  <c r="AM28" i="42"/>
  <c r="AK29" i="42"/>
  <c r="AM29" i="42"/>
  <c r="AK30" i="42"/>
  <c r="AM30" i="42"/>
  <c r="AK31" i="42"/>
  <c r="AM31" i="42"/>
  <c r="AK32" i="42"/>
  <c r="AM32" i="42"/>
  <c r="AK33" i="42"/>
  <c r="AM33" i="42"/>
  <c r="AK34" i="42"/>
  <c r="AM34" i="42"/>
  <c r="AK35" i="42"/>
  <c r="AM35" i="42"/>
  <c r="AK36" i="42"/>
  <c r="AM36" i="42"/>
  <c r="AK37" i="42"/>
  <c r="AM37" i="42"/>
  <c r="AK38" i="42"/>
  <c r="AM38" i="42"/>
  <c r="AK39" i="42"/>
  <c r="AM39" i="42"/>
  <c r="AK40" i="42"/>
  <c r="AM40" i="42"/>
  <c r="AK41" i="42"/>
  <c r="AM41" i="42"/>
  <c r="AK42" i="42"/>
  <c r="AM42" i="42"/>
  <c r="AK5" i="42"/>
  <c r="AM6" i="42"/>
  <c r="AK7" i="42"/>
  <c r="AM8" i="42"/>
  <c r="AK9" i="42"/>
  <c r="AM10" i="42"/>
  <c r="AK11" i="42"/>
  <c r="AM12" i="42"/>
  <c r="AK13" i="42"/>
  <c r="AM14" i="42"/>
  <c r="AK15" i="42"/>
  <c r="AM16" i="42"/>
  <c r="AK17" i="42"/>
  <c r="AM18" i="42"/>
  <c r="AK19" i="42"/>
  <c r="AL20" i="42"/>
  <c r="AL21" i="42"/>
  <c r="AL22" i="42"/>
  <c r="AL23" i="42"/>
  <c r="AL24" i="42"/>
  <c r="AL25" i="42"/>
  <c r="AL26" i="42"/>
  <c r="AL27" i="42"/>
  <c r="AL28" i="42"/>
  <c r="AL29" i="42"/>
  <c r="AL30" i="42"/>
  <c r="AL31" i="42"/>
  <c r="AL32" i="42"/>
  <c r="AL33" i="42"/>
  <c r="AL34" i="42"/>
  <c r="AL35" i="42"/>
  <c r="AL36" i="42"/>
  <c r="AL37" i="42"/>
  <c r="AL38" i="42"/>
  <c r="AL39" i="42"/>
  <c r="AL40" i="42"/>
  <c r="AL41" i="42"/>
  <c r="AL42" i="42"/>
  <c r="AM3" i="42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4" i="15"/>
  <c r="G48" i="26"/>
  <c r="F48" i="26"/>
  <c r="E48" i="26"/>
  <c r="D48" i="26"/>
  <c r="C48" i="26"/>
  <c r="G47" i="26"/>
  <c r="F47" i="26"/>
  <c r="E47" i="26"/>
  <c r="D47" i="26"/>
  <c r="C47" i="26"/>
  <c r="G46" i="26"/>
  <c r="F46" i="26"/>
  <c r="E46" i="26"/>
  <c r="D46" i="26"/>
  <c r="C46" i="26"/>
  <c r="G45" i="26"/>
  <c r="F45" i="26"/>
  <c r="E45" i="26"/>
  <c r="D45" i="26"/>
  <c r="C45" i="26"/>
  <c r="G44" i="26"/>
  <c r="F44" i="26"/>
  <c r="E44" i="26"/>
  <c r="D44" i="26"/>
  <c r="C44" i="26"/>
  <c r="G43" i="26"/>
  <c r="F43" i="26"/>
  <c r="E43" i="26"/>
  <c r="D43" i="26"/>
  <c r="C43" i="26"/>
  <c r="G42" i="26"/>
  <c r="F42" i="26"/>
  <c r="E42" i="26"/>
  <c r="D42" i="26"/>
  <c r="C42" i="26"/>
  <c r="G41" i="26"/>
  <c r="F41" i="26"/>
  <c r="E41" i="26"/>
  <c r="D41" i="26"/>
  <c r="C41" i="26"/>
  <c r="G40" i="26"/>
  <c r="F40" i="26"/>
  <c r="E40" i="26"/>
  <c r="D40" i="26"/>
  <c r="C40" i="26"/>
  <c r="G39" i="26"/>
  <c r="F39" i="26"/>
  <c r="E39" i="26"/>
  <c r="D39" i="26"/>
  <c r="C39" i="26"/>
  <c r="G38" i="26"/>
  <c r="F38" i="26"/>
  <c r="E38" i="26"/>
  <c r="D38" i="26"/>
  <c r="C38" i="26"/>
  <c r="G37" i="26"/>
  <c r="F37" i="26"/>
  <c r="E37" i="26"/>
  <c r="D37" i="26"/>
  <c r="C37" i="26"/>
  <c r="G36" i="26"/>
  <c r="F36" i="26"/>
  <c r="E36" i="26"/>
  <c r="D36" i="26"/>
  <c r="C36" i="26"/>
  <c r="G35" i="26"/>
  <c r="F35" i="26"/>
  <c r="E35" i="26"/>
  <c r="D35" i="26"/>
  <c r="C35" i="26"/>
  <c r="G34" i="26"/>
  <c r="F34" i="26"/>
  <c r="E34" i="26"/>
  <c r="D34" i="26"/>
  <c r="C34" i="26"/>
  <c r="G33" i="26"/>
  <c r="F33" i="26"/>
  <c r="E33" i="26"/>
  <c r="D33" i="26"/>
  <c r="C33" i="26"/>
  <c r="G32" i="26"/>
  <c r="F32" i="26"/>
  <c r="E32" i="26"/>
  <c r="D32" i="26"/>
  <c r="C32" i="26"/>
  <c r="G31" i="26"/>
  <c r="F31" i="26"/>
  <c r="E31" i="26"/>
  <c r="D31" i="26"/>
  <c r="C31" i="26"/>
  <c r="G30" i="26"/>
  <c r="F30" i="26"/>
  <c r="E30" i="26"/>
  <c r="D30" i="26"/>
  <c r="C30" i="26"/>
  <c r="G29" i="26"/>
  <c r="F29" i="26"/>
  <c r="E29" i="26"/>
  <c r="D29" i="26"/>
  <c r="C29" i="26"/>
  <c r="G28" i="26"/>
  <c r="F28" i="26"/>
  <c r="E28" i="26"/>
  <c r="D28" i="26"/>
  <c r="C28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G11" i="26"/>
  <c r="F11" i="26"/>
  <c r="E11" i="26"/>
  <c r="D11" i="26"/>
  <c r="C11" i="26"/>
  <c r="G10" i="26"/>
  <c r="F10" i="26"/>
  <c r="E10" i="26"/>
  <c r="D10" i="26"/>
  <c r="C10" i="26"/>
  <c r="G9" i="26"/>
  <c r="F9" i="26"/>
  <c r="E9" i="26"/>
  <c r="D9" i="26"/>
  <c r="C9" i="26"/>
  <c r="G8" i="26"/>
  <c r="F8" i="26"/>
  <c r="E8" i="26"/>
  <c r="D8" i="26"/>
  <c r="C8" i="26"/>
  <c r="G7" i="26"/>
  <c r="F7" i="26"/>
  <c r="E7" i="26"/>
  <c r="D7" i="26"/>
  <c r="C7" i="26"/>
  <c r="G6" i="26"/>
  <c r="F6" i="26"/>
  <c r="E6" i="26"/>
  <c r="D6" i="26"/>
  <c r="C6" i="26"/>
  <c r="G5" i="26"/>
  <c r="F5" i="26"/>
  <c r="E5" i="26"/>
  <c r="D5" i="26"/>
  <c r="C5" i="26"/>
  <c r="G4" i="26"/>
  <c r="F4" i="26"/>
  <c r="E4" i="26"/>
  <c r="D4" i="26"/>
  <c r="C4" i="26"/>
  <c r="L48" i="26"/>
  <c r="K48" i="26"/>
  <c r="J48" i="26"/>
  <c r="I48" i="26"/>
  <c r="H48" i="26"/>
  <c r="L47" i="26"/>
  <c r="K47" i="26"/>
  <c r="J47" i="26"/>
  <c r="I47" i="26"/>
  <c r="H47" i="26"/>
  <c r="L46" i="26"/>
  <c r="K46" i="26"/>
  <c r="J46" i="26"/>
  <c r="I46" i="26"/>
  <c r="H46" i="26"/>
  <c r="L45" i="26"/>
  <c r="K45" i="26"/>
  <c r="J45" i="26"/>
  <c r="I45" i="26"/>
  <c r="H45" i="26"/>
  <c r="L44" i="26"/>
  <c r="K44" i="26"/>
  <c r="J44" i="26"/>
  <c r="I44" i="26"/>
  <c r="H44" i="26"/>
  <c r="L43" i="26"/>
  <c r="K43" i="26"/>
  <c r="J43" i="26"/>
  <c r="I43" i="26"/>
  <c r="H43" i="26"/>
  <c r="L42" i="26"/>
  <c r="K42" i="26"/>
  <c r="J42" i="26"/>
  <c r="I42" i="26"/>
  <c r="H42" i="26"/>
  <c r="L41" i="26"/>
  <c r="K41" i="26"/>
  <c r="J41" i="26"/>
  <c r="I41" i="26"/>
  <c r="H41" i="26"/>
  <c r="L40" i="26"/>
  <c r="K40" i="26"/>
  <c r="J40" i="26"/>
  <c r="I40" i="26"/>
  <c r="H40" i="26"/>
  <c r="L39" i="26"/>
  <c r="K39" i="26"/>
  <c r="J39" i="26"/>
  <c r="I39" i="26"/>
  <c r="H39" i="26"/>
  <c r="L38" i="26"/>
  <c r="K38" i="26"/>
  <c r="J38" i="26"/>
  <c r="I38" i="26"/>
  <c r="H38" i="26"/>
  <c r="L37" i="26"/>
  <c r="K37" i="26"/>
  <c r="J37" i="26"/>
  <c r="I37" i="26"/>
  <c r="H37" i="26"/>
  <c r="L36" i="26"/>
  <c r="K36" i="26"/>
  <c r="J36" i="26"/>
  <c r="I36" i="26"/>
  <c r="H36" i="26"/>
  <c r="L35" i="26"/>
  <c r="K35" i="26"/>
  <c r="J35" i="26"/>
  <c r="I35" i="26"/>
  <c r="H35" i="26"/>
  <c r="L34" i="26"/>
  <c r="K34" i="26"/>
  <c r="J34" i="26"/>
  <c r="I34" i="26"/>
  <c r="H34" i="26"/>
  <c r="L33" i="26"/>
  <c r="K33" i="26"/>
  <c r="J33" i="26"/>
  <c r="I33" i="26"/>
  <c r="H33" i="26"/>
  <c r="L32" i="26"/>
  <c r="K32" i="26"/>
  <c r="J32" i="26"/>
  <c r="I32" i="26"/>
  <c r="H32" i="26"/>
  <c r="L31" i="26"/>
  <c r="K31" i="26"/>
  <c r="J31" i="26"/>
  <c r="I31" i="26"/>
  <c r="H31" i="26"/>
  <c r="L30" i="26"/>
  <c r="K30" i="26"/>
  <c r="J30" i="26"/>
  <c r="I30" i="26"/>
  <c r="H30" i="26"/>
  <c r="L29" i="26"/>
  <c r="K29" i="26"/>
  <c r="J29" i="26"/>
  <c r="I29" i="26"/>
  <c r="H29" i="26"/>
  <c r="L28" i="26"/>
  <c r="K28" i="26"/>
  <c r="J28" i="26"/>
  <c r="I28" i="26"/>
  <c r="H28" i="26"/>
  <c r="L27" i="26"/>
  <c r="K27" i="26"/>
  <c r="J27" i="26"/>
  <c r="I27" i="26"/>
  <c r="H27" i="26"/>
  <c r="L26" i="26"/>
  <c r="K26" i="26"/>
  <c r="J26" i="26"/>
  <c r="I26" i="26"/>
  <c r="H26" i="26"/>
  <c r="L25" i="26"/>
  <c r="K25" i="26"/>
  <c r="J25" i="26"/>
  <c r="I25" i="26"/>
  <c r="H25" i="26"/>
  <c r="L24" i="26"/>
  <c r="K24" i="26"/>
  <c r="J24" i="26"/>
  <c r="I24" i="26"/>
  <c r="H24" i="26"/>
  <c r="L23" i="26"/>
  <c r="K23" i="26"/>
  <c r="J23" i="26"/>
  <c r="I23" i="26"/>
  <c r="H23" i="26"/>
  <c r="L22" i="26"/>
  <c r="K22" i="26"/>
  <c r="J22" i="26"/>
  <c r="I22" i="26"/>
  <c r="H22" i="26"/>
  <c r="L21" i="26"/>
  <c r="K21" i="26"/>
  <c r="J21" i="26"/>
  <c r="I21" i="26"/>
  <c r="H21" i="26"/>
  <c r="L20" i="26"/>
  <c r="K20" i="26"/>
  <c r="J20" i="26"/>
  <c r="I20" i="26"/>
  <c r="H20" i="26"/>
  <c r="L19" i="26"/>
  <c r="K19" i="26"/>
  <c r="J19" i="26"/>
  <c r="I19" i="26"/>
  <c r="H19" i="26"/>
  <c r="L18" i="26"/>
  <c r="K18" i="26"/>
  <c r="J18" i="26"/>
  <c r="I18" i="26"/>
  <c r="H18" i="26"/>
  <c r="L17" i="26"/>
  <c r="K17" i="26"/>
  <c r="J17" i="26"/>
  <c r="I17" i="26"/>
  <c r="H17" i="26"/>
  <c r="L16" i="26"/>
  <c r="K16" i="26"/>
  <c r="J16" i="26"/>
  <c r="I16" i="26"/>
  <c r="H16" i="26"/>
  <c r="L15" i="26"/>
  <c r="K15" i="26"/>
  <c r="J15" i="26"/>
  <c r="I15" i="26"/>
  <c r="H15" i="26"/>
  <c r="L14" i="26"/>
  <c r="K14" i="26"/>
  <c r="J14" i="26"/>
  <c r="I14" i="26"/>
  <c r="H14" i="26"/>
  <c r="L13" i="26"/>
  <c r="K13" i="26"/>
  <c r="J13" i="26"/>
  <c r="I13" i="26"/>
  <c r="H13" i="26"/>
  <c r="L12" i="26"/>
  <c r="K12" i="26"/>
  <c r="J12" i="26"/>
  <c r="I12" i="26"/>
  <c r="H12" i="26"/>
  <c r="L11" i="26"/>
  <c r="K11" i="26"/>
  <c r="J11" i="26"/>
  <c r="I11" i="26"/>
  <c r="H11" i="26"/>
  <c r="L10" i="26"/>
  <c r="K10" i="26"/>
  <c r="J10" i="26"/>
  <c r="I10" i="26"/>
  <c r="H10" i="26"/>
  <c r="L9" i="26"/>
  <c r="K9" i="26"/>
  <c r="J9" i="26"/>
  <c r="I9" i="26"/>
  <c r="H9" i="26"/>
  <c r="L8" i="26"/>
  <c r="K8" i="26"/>
  <c r="J8" i="26"/>
  <c r="I8" i="26"/>
  <c r="H8" i="26"/>
  <c r="L7" i="26"/>
  <c r="K7" i="26"/>
  <c r="J7" i="26"/>
  <c r="I7" i="26"/>
  <c r="H7" i="26"/>
  <c r="L6" i="26"/>
  <c r="K6" i="26"/>
  <c r="J6" i="26"/>
  <c r="I6" i="26"/>
  <c r="H6" i="26"/>
  <c r="L5" i="26"/>
  <c r="K5" i="26"/>
  <c r="J5" i="26"/>
  <c r="I5" i="26"/>
  <c r="H5" i="26"/>
  <c r="L4" i="26"/>
  <c r="K4" i="26"/>
  <c r="J4" i="26"/>
  <c r="I4" i="26"/>
  <c r="H4" i="26"/>
  <c r="P31" i="21"/>
  <c r="E30" i="8" s="1"/>
  <c r="O31" i="21"/>
  <c r="D30" i="8" s="1"/>
  <c r="N31" i="21"/>
  <c r="C30" i="8" s="1"/>
  <c r="P30" i="21"/>
  <c r="E29" i="8" s="1"/>
  <c r="O30" i="21"/>
  <c r="D29" i="8" s="1"/>
  <c r="N30" i="21"/>
  <c r="C29" i="8" s="1"/>
  <c r="P29" i="21"/>
  <c r="E28" i="8" s="1"/>
  <c r="O29" i="21"/>
  <c r="D28" i="8" s="1"/>
  <c r="N29" i="21"/>
  <c r="C28" i="8" s="1"/>
  <c r="P28" i="21"/>
  <c r="E27" i="8" s="1"/>
  <c r="O28" i="21"/>
  <c r="D27" i="8" s="1"/>
  <c r="N28" i="21"/>
  <c r="C27" i="8" s="1"/>
  <c r="P27" i="21"/>
  <c r="E26" i="8" s="1"/>
  <c r="O27" i="21"/>
  <c r="D26" i="8" s="1"/>
  <c r="N27" i="21"/>
  <c r="C26" i="8" s="1"/>
  <c r="P26" i="21"/>
  <c r="E25" i="8" s="1"/>
  <c r="O26" i="21"/>
  <c r="D25" i="8" s="1"/>
  <c r="N26" i="21"/>
  <c r="C25" i="8" s="1"/>
  <c r="P25" i="21"/>
  <c r="E24" i="8" s="1"/>
  <c r="O25" i="21"/>
  <c r="D24" i="8" s="1"/>
  <c r="N25" i="21"/>
  <c r="C24" i="8" s="1"/>
  <c r="P24" i="21"/>
  <c r="E23" i="8" s="1"/>
  <c r="O24" i="21"/>
  <c r="D23" i="8" s="1"/>
  <c r="N24" i="21"/>
  <c r="C23" i="8" s="1"/>
  <c r="P23" i="21"/>
  <c r="E22" i="8" s="1"/>
  <c r="O23" i="21"/>
  <c r="D22" i="8" s="1"/>
  <c r="N23" i="21"/>
  <c r="C22" i="8" s="1"/>
  <c r="P22" i="21"/>
  <c r="E21" i="8" s="1"/>
  <c r="O22" i="21"/>
  <c r="D21" i="8" s="1"/>
  <c r="N22" i="21"/>
  <c r="C21" i="8" s="1"/>
  <c r="P21" i="21"/>
  <c r="E20" i="8" s="1"/>
  <c r="O21" i="21"/>
  <c r="D20" i="8" s="1"/>
  <c r="N21" i="21"/>
  <c r="C20" i="8" s="1"/>
  <c r="P20" i="21"/>
  <c r="E19" i="8" s="1"/>
  <c r="O20" i="21"/>
  <c r="D19" i="8" s="1"/>
  <c r="N20" i="21"/>
  <c r="C19" i="8" s="1"/>
  <c r="P19" i="21"/>
  <c r="E18" i="8" s="1"/>
  <c r="O19" i="21"/>
  <c r="D18" i="8" s="1"/>
  <c r="N19" i="21"/>
  <c r="C18" i="8" s="1"/>
  <c r="P18" i="21"/>
  <c r="E17" i="8" s="1"/>
  <c r="O18" i="21"/>
  <c r="D17" i="8" s="1"/>
  <c r="N18" i="21"/>
  <c r="C17" i="8" s="1"/>
  <c r="P17" i="21"/>
  <c r="E16" i="8" s="1"/>
  <c r="O17" i="21"/>
  <c r="D16" i="8" s="1"/>
  <c r="N17" i="21"/>
  <c r="C16" i="8" s="1"/>
  <c r="P16" i="21"/>
  <c r="E15" i="8" s="1"/>
  <c r="O16" i="21"/>
  <c r="D15" i="8" s="1"/>
  <c r="N16" i="21"/>
  <c r="C15" i="8" s="1"/>
  <c r="P15" i="21"/>
  <c r="E14" i="8" s="1"/>
  <c r="O15" i="21"/>
  <c r="D14" i="8" s="1"/>
  <c r="N15" i="21"/>
  <c r="C14" i="8" s="1"/>
  <c r="P14" i="21"/>
  <c r="E13" i="8" s="1"/>
  <c r="O14" i="21"/>
  <c r="D13" i="8" s="1"/>
  <c r="N14" i="21"/>
  <c r="C13" i="8" s="1"/>
  <c r="P13" i="21"/>
  <c r="E12" i="8" s="1"/>
  <c r="O13" i="21"/>
  <c r="D12" i="8" s="1"/>
  <c r="N13" i="21"/>
  <c r="C12" i="8" s="1"/>
  <c r="P12" i="21"/>
  <c r="E11" i="8" s="1"/>
  <c r="O12" i="21"/>
  <c r="D11" i="8" s="1"/>
  <c r="N12" i="21"/>
  <c r="C11" i="8" s="1"/>
  <c r="P11" i="21"/>
  <c r="E10" i="8" s="1"/>
  <c r="O11" i="21"/>
  <c r="D10" i="8" s="1"/>
  <c r="N11" i="21"/>
  <c r="C10" i="8" s="1"/>
  <c r="P10" i="21"/>
  <c r="E9" i="8" s="1"/>
  <c r="O10" i="21"/>
  <c r="D9" i="8" s="1"/>
  <c r="N10" i="21"/>
  <c r="C9" i="8" s="1"/>
  <c r="P9" i="21"/>
  <c r="E8" i="8" s="1"/>
  <c r="O9" i="21"/>
  <c r="D8" i="8" s="1"/>
  <c r="N9" i="21"/>
  <c r="C8" i="8" s="1"/>
  <c r="P8" i="21"/>
  <c r="E7" i="8" s="1"/>
  <c r="O8" i="21"/>
  <c r="D7" i="8" s="1"/>
  <c r="N8" i="21"/>
  <c r="C7" i="8" s="1"/>
  <c r="P7" i="21"/>
  <c r="E6" i="8" s="1"/>
  <c r="O7" i="21"/>
  <c r="D6" i="8" s="1"/>
  <c r="N7" i="21"/>
  <c r="C6" i="8" s="1"/>
  <c r="P6" i="21"/>
  <c r="E5" i="8" s="1"/>
  <c r="O6" i="21"/>
  <c r="D5" i="8" s="1"/>
  <c r="N6" i="21"/>
  <c r="C5" i="8" s="1"/>
  <c r="P5" i="21"/>
  <c r="E4" i="8" s="1"/>
  <c r="O5" i="21"/>
  <c r="D4" i="8" s="1"/>
  <c r="N5" i="21"/>
  <c r="C4" i="8" s="1"/>
  <c r="P4" i="21"/>
  <c r="E3" i="8" s="1"/>
  <c r="O4" i="21"/>
  <c r="D3" i="8" s="1"/>
  <c r="N4" i="21"/>
  <c r="C3" i="8" s="1"/>
  <c r="P78" i="20"/>
  <c r="O78" i="20"/>
  <c r="N78" i="20"/>
  <c r="P77" i="20"/>
  <c r="O77" i="20"/>
  <c r="N77" i="20"/>
  <c r="P76" i="20"/>
  <c r="O76" i="20"/>
  <c r="N76" i="20"/>
  <c r="P75" i="20"/>
  <c r="O75" i="20"/>
  <c r="N75" i="20"/>
  <c r="P74" i="20"/>
  <c r="O74" i="20"/>
  <c r="N74" i="20"/>
  <c r="P73" i="20"/>
  <c r="E72" i="7" s="1"/>
  <c r="O73" i="20"/>
  <c r="D72" i="7" s="1"/>
  <c r="N73" i="20"/>
  <c r="C72" i="7" s="1"/>
  <c r="P72" i="20"/>
  <c r="E71" i="7" s="1"/>
  <c r="O72" i="20"/>
  <c r="D71" i="7" s="1"/>
  <c r="N72" i="20"/>
  <c r="C71" i="7" s="1"/>
  <c r="P71" i="20"/>
  <c r="E70" i="7" s="1"/>
  <c r="O71" i="20"/>
  <c r="D70" i="7" s="1"/>
  <c r="N71" i="20"/>
  <c r="C70" i="7" s="1"/>
  <c r="P70" i="20"/>
  <c r="E69" i="7" s="1"/>
  <c r="O70" i="20"/>
  <c r="D69" i="7" s="1"/>
  <c r="N70" i="20"/>
  <c r="C69" i="7" s="1"/>
  <c r="P69" i="20"/>
  <c r="E68" i="7" s="1"/>
  <c r="O69" i="20"/>
  <c r="D68" i="7" s="1"/>
  <c r="N69" i="20"/>
  <c r="C68" i="7" s="1"/>
  <c r="P68" i="20"/>
  <c r="E67" i="7" s="1"/>
  <c r="O68" i="20"/>
  <c r="D67" i="7" s="1"/>
  <c r="N68" i="20"/>
  <c r="C67" i="7" s="1"/>
  <c r="P67" i="20"/>
  <c r="E66" i="7" s="1"/>
  <c r="O67" i="20"/>
  <c r="D66" i="7" s="1"/>
  <c r="N67" i="20"/>
  <c r="C66" i="7" s="1"/>
  <c r="P66" i="20"/>
  <c r="E65" i="7" s="1"/>
  <c r="O66" i="20"/>
  <c r="D65" i="7" s="1"/>
  <c r="N66" i="20"/>
  <c r="C65" i="7" s="1"/>
  <c r="P65" i="20"/>
  <c r="E64" i="7" s="1"/>
  <c r="O65" i="20"/>
  <c r="D64" i="7" s="1"/>
  <c r="N65" i="20"/>
  <c r="C64" i="7" s="1"/>
  <c r="P64" i="20"/>
  <c r="E63" i="7" s="1"/>
  <c r="O64" i="20"/>
  <c r="D63" i="7" s="1"/>
  <c r="N64" i="20"/>
  <c r="C63" i="7" s="1"/>
  <c r="P63" i="20"/>
  <c r="E62" i="7" s="1"/>
  <c r="O63" i="20"/>
  <c r="D62" i="7" s="1"/>
  <c r="N63" i="20"/>
  <c r="C62" i="7" s="1"/>
  <c r="P62" i="20"/>
  <c r="E61" i="7" s="1"/>
  <c r="O62" i="20"/>
  <c r="D61" i="7" s="1"/>
  <c r="N62" i="20"/>
  <c r="C61" i="7" s="1"/>
  <c r="P61" i="20"/>
  <c r="E60" i="7" s="1"/>
  <c r="O61" i="20"/>
  <c r="D60" i="7" s="1"/>
  <c r="N61" i="20"/>
  <c r="C60" i="7" s="1"/>
  <c r="P60" i="20"/>
  <c r="E59" i="7" s="1"/>
  <c r="O60" i="20"/>
  <c r="D59" i="7" s="1"/>
  <c r="N60" i="20"/>
  <c r="C59" i="7" s="1"/>
  <c r="P59" i="20"/>
  <c r="E58" i="7" s="1"/>
  <c r="O59" i="20"/>
  <c r="D58" i="7" s="1"/>
  <c r="N59" i="20"/>
  <c r="C58" i="7" s="1"/>
  <c r="P58" i="20"/>
  <c r="E57" i="7" s="1"/>
  <c r="O58" i="20"/>
  <c r="D57" i="7" s="1"/>
  <c r="N58" i="20"/>
  <c r="C57" i="7" s="1"/>
  <c r="P57" i="20"/>
  <c r="E56" i="7" s="1"/>
  <c r="O57" i="20"/>
  <c r="D56" i="7" s="1"/>
  <c r="N57" i="20"/>
  <c r="C56" i="7" s="1"/>
  <c r="P56" i="20"/>
  <c r="E55" i="7" s="1"/>
  <c r="O56" i="20"/>
  <c r="D55" i="7" s="1"/>
  <c r="N56" i="20"/>
  <c r="C55" i="7" s="1"/>
  <c r="P55" i="20"/>
  <c r="E54" i="7" s="1"/>
  <c r="O55" i="20"/>
  <c r="D54" i="7" s="1"/>
  <c r="N55" i="20"/>
  <c r="C54" i="7" s="1"/>
  <c r="P54" i="20"/>
  <c r="E53" i="7" s="1"/>
  <c r="O54" i="20"/>
  <c r="D53" i="7" s="1"/>
  <c r="N54" i="20"/>
  <c r="C53" i="7" s="1"/>
  <c r="P53" i="20"/>
  <c r="E52" i="7" s="1"/>
  <c r="O53" i="20"/>
  <c r="D52" i="7" s="1"/>
  <c r="N53" i="20"/>
  <c r="C52" i="7" s="1"/>
  <c r="P52" i="20"/>
  <c r="E51" i="7" s="1"/>
  <c r="O52" i="20"/>
  <c r="D51" i="7" s="1"/>
  <c r="N52" i="20"/>
  <c r="C51" i="7" s="1"/>
  <c r="P51" i="20"/>
  <c r="E50" i="7" s="1"/>
  <c r="O51" i="20"/>
  <c r="D50" i="7" s="1"/>
  <c r="N51" i="20"/>
  <c r="C50" i="7" s="1"/>
  <c r="P50" i="20"/>
  <c r="E49" i="7" s="1"/>
  <c r="O50" i="20"/>
  <c r="D49" i="7" s="1"/>
  <c r="N50" i="20"/>
  <c r="C49" i="7" s="1"/>
  <c r="P49" i="20"/>
  <c r="E48" i="7" s="1"/>
  <c r="O49" i="20"/>
  <c r="D48" i="7" s="1"/>
  <c r="N49" i="20"/>
  <c r="C48" i="7" s="1"/>
  <c r="P48" i="20"/>
  <c r="E47" i="7" s="1"/>
  <c r="O48" i="20"/>
  <c r="D47" i="7" s="1"/>
  <c r="N48" i="20"/>
  <c r="C47" i="7" s="1"/>
  <c r="P47" i="20"/>
  <c r="E46" i="7" s="1"/>
  <c r="O47" i="20"/>
  <c r="D46" i="7" s="1"/>
  <c r="N47" i="20"/>
  <c r="C46" i="7" s="1"/>
  <c r="P46" i="20"/>
  <c r="E45" i="7" s="1"/>
  <c r="O46" i="20"/>
  <c r="D45" i="7" s="1"/>
  <c r="N46" i="20"/>
  <c r="C45" i="7" s="1"/>
  <c r="P45" i="20"/>
  <c r="E44" i="7" s="1"/>
  <c r="O45" i="20"/>
  <c r="D44" i="7" s="1"/>
  <c r="N45" i="20"/>
  <c r="C44" i="7" s="1"/>
  <c r="P44" i="20"/>
  <c r="E43" i="7" s="1"/>
  <c r="O44" i="20"/>
  <c r="D43" i="7" s="1"/>
  <c r="N44" i="20"/>
  <c r="C43" i="7" s="1"/>
  <c r="P43" i="20"/>
  <c r="E42" i="7" s="1"/>
  <c r="O43" i="20"/>
  <c r="D42" i="7" s="1"/>
  <c r="N43" i="20"/>
  <c r="C42" i="7" s="1"/>
  <c r="P42" i="20"/>
  <c r="E41" i="7" s="1"/>
  <c r="O42" i="20"/>
  <c r="D41" i="7" s="1"/>
  <c r="N42" i="20"/>
  <c r="C41" i="7" s="1"/>
  <c r="P41" i="20"/>
  <c r="E40" i="7" s="1"/>
  <c r="O41" i="20"/>
  <c r="D40" i="7" s="1"/>
  <c r="N41" i="20"/>
  <c r="C40" i="7" s="1"/>
  <c r="P40" i="20"/>
  <c r="E39" i="7" s="1"/>
  <c r="O40" i="20"/>
  <c r="D39" i="7" s="1"/>
  <c r="N40" i="20"/>
  <c r="C39" i="7" s="1"/>
  <c r="P39" i="20"/>
  <c r="E38" i="7" s="1"/>
  <c r="O39" i="20"/>
  <c r="D38" i="7" s="1"/>
  <c r="N39" i="20"/>
  <c r="C38" i="7" s="1"/>
  <c r="P38" i="20"/>
  <c r="E37" i="7" s="1"/>
  <c r="O38" i="20"/>
  <c r="D37" i="7" s="1"/>
  <c r="N38" i="20"/>
  <c r="C37" i="7" s="1"/>
  <c r="P37" i="20"/>
  <c r="E36" i="7" s="1"/>
  <c r="O37" i="20"/>
  <c r="D36" i="7" s="1"/>
  <c r="N37" i="20"/>
  <c r="C36" i="7" s="1"/>
  <c r="P36" i="20"/>
  <c r="E35" i="7" s="1"/>
  <c r="O36" i="20"/>
  <c r="D35" i="7" s="1"/>
  <c r="N36" i="20"/>
  <c r="C35" i="7" s="1"/>
  <c r="P35" i="20"/>
  <c r="E34" i="7" s="1"/>
  <c r="O35" i="20"/>
  <c r="D34" i="7" s="1"/>
  <c r="N35" i="20"/>
  <c r="C34" i="7" s="1"/>
  <c r="P34" i="20"/>
  <c r="E33" i="7" s="1"/>
  <c r="O34" i="20"/>
  <c r="D33" i="7" s="1"/>
  <c r="N34" i="20"/>
  <c r="C33" i="7" s="1"/>
  <c r="P33" i="20"/>
  <c r="E32" i="7" s="1"/>
  <c r="O33" i="20"/>
  <c r="D32" i="7" s="1"/>
  <c r="N33" i="20"/>
  <c r="C32" i="7" s="1"/>
  <c r="P32" i="20"/>
  <c r="E31" i="7" s="1"/>
  <c r="O32" i="20"/>
  <c r="D31" i="7" s="1"/>
  <c r="N32" i="20"/>
  <c r="C31" i="7" s="1"/>
  <c r="P31" i="20"/>
  <c r="E30" i="7" s="1"/>
  <c r="O31" i="20"/>
  <c r="D30" i="7" s="1"/>
  <c r="N31" i="20"/>
  <c r="C30" i="7" s="1"/>
  <c r="P30" i="20"/>
  <c r="E29" i="7" s="1"/>
  <c r="O30" i="20"/>
  <c r="D29" i="7" s="1"/>
  <c r="N30" i="20"/>
  <c r="C29" i="7" s="1"/>
  <c r="P29" i="20"/>
  <c r="E28" i="7" s="1"/>
  <c r="O29" i="20"/>
  <c r="D28" i="7" s="1"/>
  <c r="N29" i="20"/>
  <c r="C28" i="7" s="1"/>
  <c r="P28" i="20"/>
  <c r="E27" i="7" s="1"/>
  <c r="O28" i="20"/>
  <c r="D27" i="7" s="1"/>
  <c r="N28" i="20"/>
  <c r="C27" i="7" s="1"/>
  <c r="P27" i="20"/>
  <c r="E26" i="7" s="1"/>
  <c r="O27" i="20"/>
  <c r="D26" i="7" s="1"/>
  <c r="N27" i="20"/>
  <c r="C26" i="7" s="1"/>
  <c r="P26" i="20"/>
  <c r="E25" i="7" s="1"/>
  <c r="O26" i="20"/>
  <c r="D25" i="7" s="1"/>
  <c r="N26" i="20"/>
  <c r="C25" i="7" s="1"/>
  <c r="P25" i="20"/>
  <c r="E24" i="7" s="1"/>
  <c r="O25" i="20"/>
  <c r="D24" i="7" s="1"/>
  <c r="N25" i="20"/>
  <c r="C24" i="7" s="1"/>
  <c r="P24" i="20"/>
  <c r="E23" i="7" s="1"/>
  <c r="O24" i="20"/>
  <c r="D23" i="7" s="1"/>
  <c r="N24" i="20"/>
  <c r="C23" i="7" s="1"/>
  <c r="P23" i="20"/>
  <c r="E22" i="7" s="1"/>
  <c r="O23" i="20"/>
  <c r="D22" i="7" s="1"/>
  <c r="N23" i="20"/>
  <c r="C22" i="7" s="1"/>
  <c r="P22" i="20"/>
  <c r="E21" i="7" s="1"/>
  <c r="O22" i="20"/>
  <c r="D21" i="7" s="1"/>
  <c r="N22" i="20"/>
  <c r="C21" i="7" s="1"/>
  <c r="P21" i="20"/>
  <c r="E20" i="7" s="1"/>
  <c r="O21" i="20"/>
  <c r="D20" i="7" s="1"/>
  <c r="N21" i="20"/>
  <c r="C20" i="7" s="1"/>
  <c r="P20" i="20"/>
  <c r="E19" i="7" s="1"/>
  <c r="O20" i="20"/>
  <c r="D19" i="7" s="1"/>
  <c r="N20" i="20"/>
  <c r="C19" i="7" s="1"/>
  <c r="P19" i="20"/>
  <c r="E18" i="7" s="1"/>
  <c r="O19" i="20"/>
  <c r="D18" i="7" s="1"/>
  <c r="N19" i="20"/>
  <c r="C18" i="7" s="1"/>
  <c r="P18" i="20"/>
  <c r="E17" i="7" s="1"/>
  <c r="O18" i="20"/>
  <c r="D17" i="7" s="1"/>
  <c r="N18" i="20"/>
  <c r="C17" i="7" s="1"/>
  <c r="P17" i="20"/>
  <c r="E16" i="7" s="1"/>
  <c r="O17" i="20"/>
  <c r="D16" i="7" s="1"/>
  <c r="N17" i="20"/>
  <c r="C16" i="7" s="1"/>
  <c r="P16" i="20"/>
  <c r="E15" i="7" s="1"/>
  <c r="O16" i="20"/>
  <c r="D15" i="7" s="1"/>
  <c r="N16" i="20"/>
  <c r="C15" i="7" s="1"/>
  <c r="P15" i="20"/>
  <c r="E14" i="7" s="1"/>
  <c r="O15" i="20"/>
  <c r="D14" i="7" s="1"/>
  <c r="N15" i="20"/>
  <c r="C14" i="7" s="1"/>
  <c r="P14" i="20"/>
  <c r="E13" i="7" s="1"/>
  <c r="O14" i="20"/>
  <c r="D13" i="7" s="1"/>
  <c r="N14" i="20"/>
  <c r="C13" i="7" s="1"/>
  <c r="P13" i="20"/>
  <c r="E12" i="7" s="1"/>
  <c r="O13" i="20"/>
  <c r="D12" i="7" s="1"/>
  <c r="N13" i="20"/>
  <c r="C12" i="7" s="1"/>
  <c r="P12" i="20"/>
  <c r="E11" i="7" s="1"/>
  <c r="O12" i="20"/>
  <c r="D11" i="7" s="1"/>
  <c r="N12" i="20"/>
  <c r="C11" i="7" s="1"/>
  <c r="P11" i="20"/>
  <c r="E10" i="7" s="1"/>
  <c r="O11" i="20"/>
  <c r="D10" i="7" s="1"/>
  <c r="N11" i="20"/>
  <c r="C10" i="7" s="1"/>
  <c r="P10" i="20"/>
  <c r="E9" i="7" s="1"/>
  <c r="O10" i="20"/>
  <c r="D9" i="7" s="1"/>
  <c r="N10" i="20"/>
  <c r="C9" i="7" s="1"/>
  <c r="P9" i="20"/>
  <c r="E8" i="7" s="1"/>
  <c r="O9" i="20"/>
  <c r="D8" i="7" s="1"/>
  <c r="N9" i="20"/>
  <c r="C8" i="7" s="1"/>
  <c r="P8" i="20"/>
  <c r="E7" i="7" s="1"/>
  <c r="O8" i="20"/>
  <c r="D7" i="7" s="1"/>
  <c r="N8" i="20"/>
  <c r="C7" i="7" s="1"/>
  <c r="P7" i="20"/>
  <c r="E6" i="7" s="1"/>
  <c r="O7" i="20"/>
  <c r="D6" i="7" s="1"/>
  <c r="N7" i="20"/>
  <c r="C6" i="7" s="1"/>
  <c r="P6" i="20"/>
  <c r="E5" i="7" s="1"/>
  <c r="O6" i="20"/>
  <c r="D5" i="7" s="1"/>
  <c r="N6" i="20"/>
  <c r="C5" i="7" s="1"/>
  <c r="P5" i="20"/>
  <c r="E4" i="7" s="1"/>
  <c r="O5" i="20"/>
  <c r="D4" i="7" s="1"/>
  <c r="N5" i="20"/>
  <c r="C4" i="7" s="1"/>
  <c r="P4" i="20"/>
  <c r="E3" i="7" s="1"/>
  <c r="O4" i="20"/>
  <c r="D3" i="7" s="1"/>
  <c r="N4" i="20"/>
  <c r="C3" i="7" s="1"/>
  <c r="P56" i="19"/>
  <c r="E55" i="6" s="1"/>
  <c r="O56" i="19"/>
  <c r="D55" i="6" s="1"/>
  <c r="N56" i="19"/>
  <c r="C55" i="6" s="1"/>
  <c r="P55" i="19"/>
  <c r="E54" i="6" s="1"/>
  <c r="O55" i="19"/>
  <c r="D54" i="6" s="1"/>
  <c r="N55" i="19"/>
  <c r="C54" i="6" s="1"/>
  <c r="P54" i="19"/>
  <c r="E53" i="6" s="1"/>
  <c r="O54" i="19"/>
  <c r="D53" i="6" s="1"/>
  <c r="N54" i="19"/>
  <c r="C53" i="6" s="1"/>
  <c r="P53" i="19"/>
  <c r="E52" i="6" s="1"/>
  <c r="O53" i="19"/>
  <c r="D52" i="6" s="1"/>
  <c r="N53" i="19"/>
  <c r="C52" i="6" s="1"/>
  <c r="P52" i="19"/>
  <c r="E51" i="6" s="1"/>
  <c r="P51" i="19"/>
  <c r="E50" i="6" s="1"/>
  <c r="P50" i="19"/>
  <c r="E49" i="6" s="1"/>
  <c r="P49" i="19"/>
  <c r="E48" i="6" s="1"/>
  <c r="O52" i="19"/>
  <c r="D51" i="6" s="1"/>
  <c r="O51" i="19"/>
  <c r="D50" i="6" s="1"/>
  <c r="O50" i="19"/>
  <c r="D49" i="6" s="1"/>
  <c r="O49" i="19"/>
  <c r="D48" i="6" s="1"/>
  <c r="N52" i="19"/>
  <c r="C51" i="6" s="1"/>
  <c r="N51" i="19"/>
  <c r="C50" i="6" s="1"/>
  <c r="N50" i="19"/>
  <c r="C49" i="6" s="1"/>
  <c r="N49" i="19"/>
  <c r="C48" i="6" s="1"/>
  <c r="P48" i="19"/>
  <c r="E47" i="6" s="1"/>
  <c r="O48" i="19"/>
  <c r="D47" i="6" s="1"/>
  <c r="N48" i="19"/>
  <c r="C47" i="6" s="1"/>
  <c r="P47" i="19"/>
  <c r="E46" i="6" s="1"/>
  <c r="O47" i="19"/>
  <c r="D46" i="6" s="1"/>
  <c r="N47" i="19"/>
  <c r="C46" i="6" s="1"/>
  <c r="P46" i="19"/>
  <c r="E45" i="6" s="1"/>
  <c r="O46" i="19"/>
  <c r="D45" i="6" s="1"/>
  <c r="N46" i="19"/>
  <c r="C45" i="6" s="1"/>
  <c r="P45" i="19"/>
  <c r="E44" i="6" s="1"/>
  <c r="O45" i="19"/>
  <c r="D44" i="6" s="1"/>
  <c r="N45" i="19"/>
  <c r="C44" i="6" s="1"/>
  <c r="P44" i="19"/>
  <c r="E43" i="6" s="1"/>
  <c r="O44" i="19"/>
  <c r="D43" i="6" s="1"/>
  <c r="N44" i="19"/>
  <c r="C43" i="6" s="1"/>
  <c r="P43" i="19"/>
  <c r="E42" i="6" s="1"/>
  <c r="O43" i="19"/>
  <c r="D42" i="6" s="1"/>
  <c r="N43" i="19"/>
  <c r="C42" i="6" s="1"/>
  <c r="P42" i="19"/>
  <c r="E41" i="6" s="1"/>
  <c r="O42" i="19"/>
  <c r="D41" i="6" s="1"/>
  <c r="N42" i="19"/>
  <c r="C41" i="6" s="1"/>
  <c r="P41" i="19"/>
  <c r="E40" i="6" s="1"/>
  <c r="O41" i="19"/>
  <c r="D40" i="6" s="1"/>
  <c r="N41" i="19"/>
  <c r="C40" i="6" s="1"/>
  <c r="P40" i="19"/>
  <c r="E39" i="6" s="1"/>
  <c r="O40" i="19"/>
  <c r="D39" i="6" s="1"/>
  <c r="N40" i="19"/>
  <c r="C39" i="6" s="1"/>
  <c r="P39" i="19"/>
  <c r="E38" i="6" s="1"/>
  <c r="O39" i="19"/>
  <c r="D38" i="6" s="1"/>
  <c r="N39" i="19"/>
  <c r="C38" i="6" s="1"/>
  <c r="P38" i="19"/>
  <c r="E37" i="6" s="1"/>
  <c r="O38" i="19"/>
  <c r="D37" i="6" s="1"/>
  <c r="N38" i="19"/>
  <c r="C37" i="6" s="1"/>
  <c r="P37" i="19"/>
  <c r="E36" i="6" s="1"/>
  <c r="O37" i="19"/>
  <c r="D36" i="6" s="1"/>
  <c r="N37" i="19"/>
  <c r="C36" i="6" s="1"/>
  <c r="P36" i="19"/>
  <c r="E35" i="6" s="1"/>
  <c r="O36" i="19"/>
  <c r="D35" i="6" s="1"/>
  <c r="N36" i="19"/>
  <c r="C35" i="6" s="1"/>
  <c r="P35" i="19"/>
  <c r="E34" i="6" s="1"/>
  <c r="O35" i="19"/>
  <c r="D34" i="6" s="1"/>
  <c r="N35" i="19"/>
  <c r="C34" i="6" s="1"/>
  <c r="P34" i="19"/>
  <c r="E33" i="6" s="1"/>
  <c r="O34" i="19"/>
  <c r="D33" i="6" s="1"/>
  <c r="N34" i="19"/>
  <c r="C33" i="6" s="1"/>
  <c r="P33" i="19"/>
  <c r="E32" i="6" s="1"/>
  <c r="O33" i="19"/>
  <c r="D32" i="6" s="1"/>
  <c r="N33" i="19"/>
  <c r="C32" i="6" s="1"/>
  <c r="P32" i="19"/>
  <c r="E31" i="6" s="1"/>
  <c r="O32" i="19"/>
  <c r="D31" i="6" s="1"/>
  <c r="N32" i="19"/>
  <c r="C31" i="6" s="1"/>
  <c r="P31" i="19"/>
  <c r="E30" i="6" s="1"/>
  <c r="O31" i="19"/>
  <c r="D30" i="6" s="1"/>
  <c r="N31" i="19"/>
  <c r="C30" i="6" s="1"/>
  <c r="P30" i="19"/>
  <c r="E29" i="6" s="1"/>
  <c r="O30" i="19"/>
  <c r="D29" i="6" s="1"/>
  <c r="N30" i="19"/>
  <c r="C29" i="6" s="1"/>
  <c r="P29" i="19"/>
  <c r="E28" i="6" s="1"/>
  <c r="O29" i="19"/>
  <c r="D28" i="6" s="1"/>
  <c r="N29" i="19"/>
  <c r="C28" i="6" s="1"/>
  <c r="P28" i="19"/>
  <c r="E27" i="6" s="1"/>
  <c r="O28" i="19"/>
  <c r="D27" i="6" s="1"/>
  <c r="N28" i="19"/>
  <c r="C27" i="6" s="1"/>
  <c r="P27" i="19"/>
  <c r="E26" i="6" s="1"/>
  <c r="O27" i="19"/>
  <c r="D26" i="6" s="1"/>
  <c r="N27" i="19"/>
  <c r="C26" i="6" s="1"/>
  <c r="P26" i="19"/>
  <c r="E25" i="6" s="1"/>
  <c r="O26" i="19"/>
  <c r="D25" i="6" s="1"/>
  <c r="N26" i="19"/>
  <c r="C25" i="6" s="1"/>
  <c r="P25" i="19"/>
  <c r="E24" i="6" s="1"/>
  <c r="O25" i="19"/>
  <c r="D24" i="6" s="1"/>
  <c r="N25" i="19"/>
  <c r="C24" i="6" s="1"/>
  <c r="P24" i="19"/>
  <c r="E23" i="6" s="1"/>
  <c r="O24" i="19"/>
  <c r="D23" i="6" s="1"/>
  <c r="N24" i="19"/>
  <c r="C23" i="6" s="1"/>
  <c r="P23" i="19"/>
  <c r="E22" i="6" s="1"/>
  <c r="O23" i="19"/>
  <c r="D22" i="6" s="1"/>
  <c r="N23" i="19"/>
  <c r="C22" i="6" s="1"/>
  <c r="P22" i="19"/>
  <c r="E21" i="6" s="1"/>
  <c r="O22" i="19"/>
  <c r="D21" i="6" s="1"/>
  <c r="N22" i="19"/>
  <c r="C21" i="6" s="1"/>
  <c r="P21" i="19"/>
  <c r="E20" i="6" s="1"/>
  <c r="O21" i="19"/>
  <c r="D20" i="6" s="1"/>
  <c r="N21" i="19"/>
  <c r="C20" i="6" s="1"/>
  <c r="P20" i="19"/>
  <c r="E19" i="6" s="1"/>
  <c r="O20" i="19"/>
  <c r="D19" i="6" s="1"/>
  <c r="N20" i="19"/>
  <c r="C19" i="6" s="1"/>
  <c r="P19" i="19"/>
  <c r="E18" i="6" s="1"/>
  <c r="O19" i="19"/>
  <c r="D18" i="6" s="1"/>
  <c r="N19" i="19"/>
  <c r="C18" i="6" s="1"/>
  <c r="P18" i="19"/>
  <c r="E17" i="6" s="1"/>
  <c r="O18" i="19"/>
  <c r="D17" i="6" s="1"/>
  <c r="N18" i="19"/>
  <c r="C17" i="6" s="1"/>
  <c r="P17" i="19"/>
  <c r="E16" i="6" s="1"/>
  <c r="O17" i="19"/>
  <c r="D16" i="6" s="1"/>
  <c r="N17" i="19"/>
  <c r="C16" i="6" s="1"/>
  <c r="P16" i="19"/>
  <c r="E15" i="6" s="1"/>
  <c r="O16" i="19"/>
  <c r="D15" i="6" s="1"/>
  <c r="N16" i="19"/>
  <c r="C15" i="6" s="1"/>
  <c r="P15" i="19"/>
  <c r="E14" i="6" s="1"/>
  <c r="O15" i="19"/>
  <c r="D14" i="6" s="1"/>
  <c r="N15" i="19"/>
  <c r="C14" i="6" s="1"/>
  <c r="P14" i="19"/>
  <c r="E13" i="6" s="1"/>
  <c r="O14" i="19"/>
  <c r="D13" i="6" s="1"/>
  <c r="N14" i="19"/>
  <c r="C13" i="6" s="1"/>
  <c r="P13" i="19"/>
  <c r="E12" i="6" s="1"/>
  <c r="O13" i="19"/>
  <c r="D12" i="6" s="1"/>
  <c r="N13" i="19"/>
  <c r="C12" i="6" s="1"/>
  <c r="P12" i="19"/>
  <c r="E11" i="6" s="1"/>
  <c r="O12" i="19"/>
  <c r="D11" i="6" s="1"/>
  <c r="N12" i="19"/>
  <c r="C11" i="6" s="1"/>
  <c r="P11" i="19"/>
  <c r="E10" i="6" s="1"/>
  <c r="O11" i="19"/>
  <c r="D10" i="6" s="1"/>
  <c r="N11" i="19"/>
  <c r="C10" i="6" s="1"/>
  <c r="P10" i="19"/>
  <c r="E9" i="6" s="1"/>
  <c r="O10" i="19"/>
  <c r="D9" i="6" s="1"/>
  <c r="N10" i="19"/>
  <c r="C9" i="6" s="1"/>
  <c r="P9" i="19"/>
  <c r="E8" i="6" s="1"/>
  <c r="O9" i="19"/>
  <c r="D8" i="6" s="1"/>
  <c r="N9" i="19"/>
  <c r="C8" i="6" s="1"/>
  <c r="P8" i="19"/>
  <c r="E7" i="6" s="1"/>
  <c r="O8" i="19"/>
  <c r="D7" i="6" s="1"/>
  <c r="N8" i="19"/>
  <c r="C7" i="6" s="1"/>
  <c r="P7" i="19"/>
  <c r="E6" i="6" s="1"/>
  <c r="O7" i="19"/>
  <c r="D6" i="6" s="1"/>
  <c r="N7" i="19"/>
  <c r="C6" i="6" s="1"/>
  <c r="P6" i="19"/>
  <c r="E5" i="6" s="1"/>
  <c r="O6" i="19"/>
  <c r="D5" i="6" s="1"/>
  <c r="N6" i="19"/>
  <c r="C5" i="6" s="1"/>
  <c r="P5" i="19"/>
  <c r="E4" i="6" s="1"/>
  <c r="O5" i="19"/>
  <c r="D4" i="6" s="1"/>
  <c r="N5" i="19"/>
  <c r="C4" i="6" s="1"/>
  <c r="P4" i="19"/>
  <c r="E3" i="6" s="1"/>
  <c r="O4" i="19"/>
  <c r="D3" i="6" s="1"/>
  <c r="N4" i="19"/>
  <c r="C3" i="6" s="1"/>
  <c r="P34" i="18"/>
  <c r="E33" i="5" s="1"/>
  <c r="O34" i="18"/>
  <c r="D33" i="5" s="1"/>
  <c r="N34" i="18"/>
  <c r="C33" i="5" s="1"/>
  <c r="P33" i="18"/>
  <c r="E32" i="5" s="1"/>
  <c r="O33" i="18"/>
  <c r="D32" i="5" s="1"/>
  <c r="N33" i="18"/>
  <c r="C32" i="5" s="1"/>
  <c r="P32" i="18"/>
  <c r="E31" i="5" s="1"/>
  <c r="O32" i="18"/>
  <c r="D31" i="5" s="1"/>
  <c r="N32" i="18"/>
  <c r="C31" i="5" s="1"/>
  <c r="P31" i="18"/>
  <c r="E30" i="5" s="1"/>
  <c r="O31" i="18"/>
  <c r="D30" i="5" s="1"/>
  <c r="N31" i="18"/>
  <c r="C30" i="5" s="1"/>
  <c r="P30" i="18"/>
  <c r="E29" i="5" s="1"/>
  <c r="O30" i="18"/>
  <c r="D29" i="5" s="1"/>
  <c r="N30" i="18"/>
  <c r="C29" i="5" s="1"/>
  <c r="P29" i="18"/>
  <c r="E28" i="5" s="1"/>
  <c r="O29" i="18"/>
  <c r="D28" i="5" s="1"/>
  <c r="N29" i="18"/>
  <c r="C28" i="5" s="1"/>
  <c r="P28" i="18"/>
  <c r="E27" i="5" s="1"/>
  <c r="O28" i="18"/>
  <c r="D27" i="5" s="1"/>
  <c r="N28" i="18"/>
  <c r="C27" i="5" s="1"/>
  <c r="P27" i="18"/>
  <c r="E26" i="5" s="1"/>
  <c r="O27" i="18"/>
  <c r="D26" i="5" s="1"/>
  <c r="N27" i="18"/>
  <c r="C26" i="5" s="1"/>
  <c r="P26" i="18"/>
  <c r="E25" i="5" s="1"/>
  <c r="O26" i="18"/>
  <c r="D25" i="5" s="1"/>
  <c r="N26" i="18"/>
  <c r="C25" i="5" s="1"/>
  <c r="P25" i="18"/>
  <c r="E24" i="5" s="1"/>
  <c r="O25" i="18"/>
  <c r="D24" i="5" s="1"/>
  <c r="N25" i="18"/>
  <c r="C24" i="5" s="1"/>
  <c r="P24" i="18"/>
  <c r="E23" i="5" s="1"/>
  <c r="O24" i="18"/>
  <c r="D23" i="5" s="1"/>
  <c r="N24" i="18"/>
  <c r="C23" i="5" s="1"/>
  <c r="P23" i="18"/>
  <c r="E22" i="5" s="1"/>
  <c r="O23" i="18"/>
  <c r="D22" i="5" s="1"/>
  <c r="N23" i="18"/>
  <c r="C22" i="5" s="1"/>
  <c r="P22" i="18"/>
  <c r="E21" i="5" s="1"/>
  <c r="O22" i="18"/>
  <c r="D21" i="5" s="1"/>
  <c r="N22" i="18"/>
  <c r="C21" i="5" s="1"/>
  <c r="P21" i="18"/>
  <c r="E20" i="5" s="1"/>
  <c r="O21" i="18"/>
  <c r="D20" i="5" s="1"/>
  <c r="N21" i="18"/>
  <c r="C20" i="5" s="1"/>
  <c r="P20" i="18"/>
  <c r="E19" i="5" s="1"/>
  <c r="O20" i="18"/>
  <c r="D19" i="5" s="1"/>
  <c r="N20" i="18"/>
  <c r="C19" i="5" s="1"/>
  <c r="P19" i="18"/>
  <c r="E18" i="5" s="1"/>
  <c r="O19" i="18"/>
  <c r="D18" i="5" s="1"/>
  <c r="N19" i="18"/>
  <c r="C18" i="5" s="1"/>
  <c r="P18" i="18"/>
  <c r="E17" i="5" s="1"/>
  <c r="O18" i="18"/>
  <c r="D17" i="5" s="1"/>
  <c r="N18" i="18"/>
  <c r="C17" i="5" s="1"/>
  <c r="P17" i="18"/>
  <c r="E16" i="5" s="1"/>
  <c r="P16" i="18"/>
  <c r="E15" i="5" s="1"/>
  <c r="P15" i="18"/>
  <c r="E14" i="5" s="1"/>
  <c r="P14" i="18"/>
  <c r="E13" i="5" s="1"/>
  <c r="O17" i="18"/>
  <c r="D16" i="5" s="1"/>
  <c r="O16" i="18"/>
  <c r="D15" i="5" s="1"/>
  <c r="O15" i="18"/>
  <c r="D14" i="5" s="1"/>
  <c r="O14" i="18"/>
  <c r="D13" i="5" s="1"/>
  <c r="N17" i="18"/>
  <c r="C16" i="5" s="1"/>
  <c r="N16" i="18"/>
  <c r="C15" i="5" s="1"/>
  <c r="N15" i="18"/>
  <c r="C14" i="5" s="1"/>
  <c r="N14" i="18"/>
  <c r="C13" i="5" s="1"/>
  <c r="P13" i="18"/>
  <c r="E12" i="5" s="1"/>
  <c r="O13" i="18"/>
  <c r="D12" i="5" s="1"/>
  <c r="N13" i="18"/>
  <c r="C12" i="5" s="1"/>
  <c r="P12" i="18"/>
  <c r="E11" i="5" s="1"/>
  <c r="O12" i="18"/>
  <c r="D11" i="5" s="1"/>
  <c r="N12" i="18"/>
  <c r="C11" i="5" s="1"/>
  <c r="P11" i="18"/>
  <c r="E10" i="5" s="1"/>
  <c r="O11" i="18"/>
  <c r="D10" i="5" s="1"/>
  <c r="N11" i="18"/>
  <c r="C10" i="5" s="1"/>
  <c r="P10" i="18"/>
  <c r="E9" i="5" s="1"/>
  <c r="O10" i="18"/>
  <c r="D9" i="5" s="1"/>
  <c r="N10" i="18"/>
  <c r="C9" i="5" s="1"/>
  <c r="P9" i="18"/>
  <c r="E8" i="5" s="1"/>
  <c r="O9" i="18"/>
  <c r="D8" i="5" s="1"/>
  <c r="N9" i="18"/>
  <c r="C8" i="5" s="1"/>
  <c r="P8" i="18"/>
  <c r="E7" i="5" s="1"/>
  <c r="O8" i="18"/>
  <c r="D7" i="5" s="1"/>
  <c r="N8" i="18"/>
  <c r="C7" i="5" s="1"/>
  <c r="P7" i="18"/>
  <c r="E6" i="5" s="1"/>
  <c r="O7" i="18"/>
  <c r="D6" i="5" s="1"/>
  <c r="N7" i="18"/>
  <c r="C6" i="5" s="1"/>
  <c r="P6" i="18"/>
  <c r="E5" i="5" s="1"/>
  <c r="O6" i="18"/>
  <c r="D5" i="5" s="1"/>
  <c r="N6" i="18"/>
  <c r="C5" i="5" s="1"/>
  <c r="P5" i="18"/>
  <c r="E4" i="5" s="1"/>
  <c r="O5" i="18"/>
  <c r="D4" i="5" s="1"/>
  <c r="N5" i="18"/>
  <c r="C4" i="5" s="1"/>
  <c r="P4" i="18"/>
  <c r="E3" i="5" s="1"/>
  <c r="O4" i="18"/>
  <c r="D3" i="5" s="1"/>
  <c r="N4" i="18"/>
  <c r="C3" i="5" s="1"/>
  <c r="P43" i="17"/>
  <c r="E42" i="4" s="1"/>
  <c r="P42" i="17"/>
  <c r="E41" i="4" s="1"/>
  <c r="P41" i="17"/>
  <c r="E40" i="4" s="1"/>
  <c r="P40" i="17"/>
  <c r="E39" i="4" s="1"/>
  <c r="P39" i="17"/>
  <c r="E38" i="4" s="1"/>
  <c r="P38" i="17"/>
  <c r="E37" i="4" s="1"/>
  <c r="P37" i="17"/>
  <c r="E36" i="4" s="1"/>
  <c r="P36" i="17"/>
  <c r="E35" i="4" s="1"/>
  <c r="P35" i="17"/>
  <c r="E34" i="4" s="1"/>
  <c r="P34" i="17"/>
  <c r="E33" i="4" s="1"/>
  <c r="P33" i="17"/>
  <c r="E32" i="4" s="1"/>
  <c r="P32" i="17"/>
  <c r="E31" i="4" s="1"/>
  <c r="P31" i="17"/>
  <c r="E30" i="4" s="1"/>
  <c r="P30" i="17"/>
  <c r="E29" i="4" s="1"/>
  <c r="P29" i="17"/>
  <c r="E28" i="4" s="1"/>
  <c r="P28" i="17"/>
  <c r="E27" i="4" s="1"/>
  <c r="P27" i="17"/>
  <c r="E26" i="4" s="1"/>
  <c r="P26" i="17"/>
  <c r="E25" i="4" s="1"/>
  <c r="P25" i="17"/>
  <c r="E24" i="4" s="1"/>
  <c r="P24" i="17"/>
  <c r="E23" i="4" s="1"/>
  <c r="P23" i="17"/>
  <c r="E22" i="4" s="1"/>
  <c r="P22" i="17"/>
  <c r="E21" i="4" s="1"/>
  <c r="P21" i="17"/>
  <c r="E20" i="4" s="1"/>
  <c r="P20" i="17"/>
  <c r="E19" i="4" s="1"/>
  <c r="P19" i="17"/>
  <c r="E18" i="4" s="1"/>
  <c r="P18" i="17"/>
  <c r="E17" i="4" s="1"/>
  <c r="P17" i="17"/>
  <c r="E16" i="4" s="1"/>
  <c r="P16" i="17"/>
  <c r="E15" i="4" s="1"/>
  <c r="P15" i="17"/>
  <c r="E14" i="4" s="1"/>
  <c r="P14" i="17"/>
  <c r="E13" i="4" s="1"/>
  <c r="P13" i="17"/>
  <c r="E12" i="4" s="1"/>
  <c r="P12" i="17"/>
  <c r="E11" i="4" s="1"/>
  <c r="P11" i="17"/>
  <c r="E10" i="4" s="1"/>
  <c r="P10" i="17"/>
  <c r="E9" i="4" s="1"/>
  <c r="P9" i="17"/>
  <c r="E8" i="4" s="1"/>
  <c r="P8" i="17"/>
  <c r="E7" i="4" s="1"/>
  <c r="P7" i="17"/>
  <c r="E6" i="4" s="1"/>
  <c r="P6" i="17"/>
  <c r="E5" i="4" s="1"/>
  <c r="P5" i="17"/>
  <c r="E4" i="4" s="1"/>
  <c r="P4" i="17"/>
  <c r="E3" i="4" s="1"/>
  <c r="O43" i="17"/>
  <c r="D42" i="4" s="1"/>
  <c r="O42" i="17"/>
  <c r="D41" i="4" s="1"/>
  <c r="O41" i="17"/>
  <c r="D40" i="4" s="1"/>
  <c r="O40" i="17"/>
  <c r="D39" i="4" s="1"/>
  <c r="O39" i="17"/>
  <c r="D38" i="4" s="1"/>
  <c r="O38" i="17"/>
  <c r="D37" i="4" s="1"/>
  <c r="O37" i="17"/>
  <c r="D36" i="4" s="1"/>
  <c r="O36" i="17"/>
  <c r="D35" i="4" s="1"/>
  <c r="O35" i="17"/>
  <c r="D34" i="4" s="1"/>
  <c r="O34" i="17"/>
  <c r="D33" i="4" s="1"/>
  <c r="O33" i="17"/>
  <c r="D32" i="4" s="1"/>
  <c r="O32" i="17"/>
  <c r="D31" i="4" s="1"/>
  <c r="O31" i="17"/>
  <c r="D30" i="4" s="1"/>
  <c r="O30" i="17"/>
  <c r="D29" i="4" s="1"/>
  <c r="O29" i="17"/>
  <c r="D28" i="4" s="1"/>
  <c r="O28" i="17"/>
  <c r="D27" i="4" s="1"/>
  <c r="O27" i="17"/>
  <c r="D26" i="4" s="1"/>
  <c r="O26" i="17"/>
  <c r="D25" i="4" s="1"/>
  <c r="O25" i="17"/>
  <c r="D24" i="4" s="1"/>
  <c r="O24" i="17"/>
  <c r="D23" i="4" s="1"/>
  <c r="O23" i="17"/>
  <c r="D22" i="4" s="1"/>
  <c r="O22" i="17"/>
  <c r="D21" i="4" s="1"/>
  <c r="O21" i="17"/>
  <c r="D20" i="4" s="1"/>
  <c r="O20" i="17"/>
  <c r="D19" i="4" s="1"/>
  <c r="O19" i="17"/>
  <c r="D18" i="4" s="1"/>
  <c r="O18" i="17"/>
  <c r="D17" i="4" s="1"/>
  <c r="O17" i="17"/>
  <c r="D16" i="4" s="1"/>
  <c r="O16" i="17"/>
  <c r="D15" i="4" s="1"/>
  <c r="O15" i="17"/>
  <c r="D14" i="4" s="1"/>
  <c r="O14" i="17"/>
  <c r="D13" i="4" s="1"/>
  <c r="O13" i="17"/>
  <c r="D12" i="4" s="1"/>
  <c r="O12" i="17"/>
  <c r="D11" i="4" s="1"/>
  <c r="O11" i="17"/>
  <c r="D10" i="4" s="1"/>
  <c r="O10" i="17"/>
  <c r="D9" i="4" s="1"/>
  <c r="O9" i="17"/>
  <c r="D8" i="4" s="1"/>
  <c r="O8" i="17"/>
  <c r="D7" i="4" s="1"/>
  <c r="O7" i="17"/>
  <c r="D6" i="4" s="1"/>
  <c r="O6" i="17"/>
  <c r="D5" i="4" s="1"/>
  <c r="O5" i="17"/>
  <c r="D4" i="4" s="1"/>
  <c r="O4" i="17"/>
  <c r="D3" i="4" s="1"/>
  <c r="N43" i="17"/>
  <c r="C42" i="4" s="1"/>
  <c r="N42" i="17"/>
  <c r="C41" i="4" s="1"/>
  <c r="N41" i="17"/>
  <c r="C40" i="4" s="1"/>
  <c r="N40" i="17"/>
  <c r="C39" i="4" s="1"/>
  <c r="N39" i="17"/>
  <c r="C38" i="4" s="1"/>
  <c r="N38" i="17"/>
  <c r="C37" i="4" s="1"/>
  <c r="N37" i="17"/>
  <c r="C36" i="4" s="1"/>
  <c r="N36" i="17"/>
  <c r="C35" i="4" s="1"/>
  <c r="N35" i="17"/>
  <c r="C34" i="4" s="1"/>
  <c r="N34" i="17"/>
  <c r="C33" i="4" s="1"/>
  <c r="N33" i="17"/>
  <c r="C32" i="4" s="1"/>
  <c r="N32" i="17"/>
  <c r="C31" i="4" s="1"/>
  <c r="N31" i="17"/>
  <c r="C30" i="4" s="1"/>
  <c r="N30" i="17"/>
  <c r="C29" i="4" s="1"/>
  <c r="N29" i="17"/>
  <c r="C28" i="4" s="1"/>
  <c r="N28" i="17"/>
  <c r="C27" i="4" s="1"/>
  <c r="N27" i="17"/>
  <c r="C26" i="4" s="1"/>
  <c r="N26" i="17"/>
  <c r="C25" i="4" s="1"/>
  <c r="N25" i="17"/>
  <c r="C24" i="4" s="1"/>
  <c r="N24" i="17"/>
  <c r="C23" i="4" s="1"/>
  <c r="N23" i="17"/>
  <c r="C22" i="4" s="1"/>
  <c r="N22" i="17"/>
  <c r="C21" i="4" s="1"/>
  <c r="N21" i="17"/>
  <c r="C20" i="4" s="1"/>
  <c r="N20" i="17"/>
  <c r="C19" i="4" s="1"/>
  <c r="N19" i="17"/>
  <c r="C18" i="4" s="1"/>
  <c r="N18" i="17"/>
  <c r="C17" i="4" s="1"/>
  <c r="N17" i="17"/>
  <c r="C16" i="4" s="1"/>
  <c r="N16" i="17"/>
  <c r="C15" i="4" s="1"/>
  <c r="N15" i="17"/>
  <c r="C14" i="4" s="1"/>
  <c r="N14" i="17"/>
  <c r="C13" i="4" s="1"/>
  <c r="N13" i="17"/>
  <c r="C12" i="4" s="1"/>
  <c r="N12" i="17"/>
  <c r="C11" i="4" s="1"/>
  <c r="N11" i="17"/>
  <c r="C10" i="4" s="1"/>
  <c r="N10" i="17"/>
  <c r="C9" i="4" s="1"/>
  <c r="N9" i="17"/>
  <c r="C8" i="4" s="1"/>
  <c r="N8" i="17"/>
  <c r="C7" i="4" s="1"/>
  <c r="N7" i="17"/>
  <c r="C6" i="4" s="1"/>
  <c r="N6" i="17"/>
  <c r="C5" i="4" s="1"/>
  <c r="N5" i="17"/>
  <c r="C4" i="4" s="1"/>
  <c r="N4" i="17"/>
  <c r="C3" i="4" s="1"/>
  <c r="F5" i="9"/>
  <c r="G5" i="9"/>
  <c r="H5" i="9"/>
  <c r="F6" i="9"/>
  <c r="G6" i="9"/>
  <c r="H6" i="9"/>
  <c r="F7" i="9"/>
  <c r="G7" i="9"/>
  <c r="H7" i="9"/>
  <c r="F8" i="9"/>
  <c r="G8" i="9"/>
  <c r="H8" i="9"/>
  <c r="F9" i="9"/>
  <c r="G9" i="9"/>
  <c r="H9" i="9"/>
  <c r="F10" i="9"/>
  <c r="G10" i="9"/>
  <c r="H10" i="9"/>
  <c r="F11" i="9"/>
  <c r="G11" i="9"/>
  <c r="H11" i="9"/>
  <c r="F12" i="9"/>
  <c r="G12" i="9"/>
  <c r="H12" i="9"/>
  <c r="F13" i="9"/>
  <c r="G13" i="9"/>
  <c r="H13" i="9"/>
  <c r="F14" i="9"/>
  <c r="G14" i="9"/>
  <c r="H14" i="9"/>
  <c r="F15" i="9"/>
  <c r="G15" i="9"/>
  <c r="H15" i="9"/>
  <c r="F16" i="9"/>
  <c r="G16" i="9"/>
  <c r="H16" i="9"/>
  <c r="F17" i="9"/>
  <c r="G17" i="9"/>
  <c r="H17" i="9"/>
  <c r="F18" i="9"/>
  <c r="G18" i="9"/>
  <c r="H18" i="9"/>
  <c r="F19" i="9"/>
  <c r="G19" i="9"/>
  <c r="H19" i="9"/>
  <c r="F20" i="9"/>
  <c r="G20" i="9"/>
  <c r="H20" i="9"/>
  <c r="F21" i="9"/>
  <c r="G21" i="9"/>
  <c r="H21" i="9"/>
  <c r="F22" i="9"/>
  <c r="G22" i="9"/>
  <c r="H22" i="9"/>
  <c r="F23" i="9"/>
  <c r="G23" i="9"/>
  <c r="H23" i="9"/>
  <c r="F24" i="9"/>
  <c r="G24" i="9"/>
  <c r="H24" i="9"/>
  <c r="F25" i="9"/>
  <c r="G25" i="9"/>
  <c r="H25" i="9"/>
  <c r="F26" i="9"/>
  <c r="G26" i="9"/>
  <c r="H26" i="9"/>
  <c r="F27" i="9"/>
  <c r="G27" i="9"/>
  <c r="H27" i="9"/>
  <c r="F28" i="9"/>
  <c r="G28" i="9"/>
  <c r="H28" i="9"/>
  <c r="H11" i="59" s="1"/>
  <c r="F29" i="9"/>
  <c r="G29" i="9"/>
  <c r="H29" i="9"/>
  <c r="G11" i="59" s="1"/>
  <c r="F30" i="9"/>
  <c r="G30" i="9"/>
  <c r="H30" i="9"/>
  <c r="F31" i="9"/>
  <c r="G31" i="9"/>
  <c r="H31" i="9"/>
  <c r="F32" i="9"/>
  <c r="G32" i="9"/>
  <c r="H32" i="9"/>
  <c r="F33" i="9"/>
  <c r="G33" i="9"/>
  <c r="H33" i="9"/>
  <c r="F34" i="9"/>
  <c r="G34" i="9"/>
  <c r="H34" i="9"/>
  <c r="F35" i="9"/>
  <c r="G35" i="9"/>
  <c r="H35" i="9"/>
  <c r="F36" i="9"/>
  <c r="G36" i="9"/>
  <c r="H36" i="9"/>
  <c r="F37" i="9"/>
  <c r="G37" i="9"/>
  <c r="H37" i="9"/>
  <c r="F38" i="9"/>
  <c r="G38" i="9"/>
  <c r="H38" i="9"/>
  <c r="F39" i="9"/>
  <c r="G39" i="9"/>
  <c r="H39" i="9"/>
  <c r="F40" i="9"/>
  <c r="G40" i="9"/>
  <c r="H40" i="9"/>
  <c r="F41" i="9"/>
  <c r="G41" i="9"/>
  <c r="H41" i="9"/>
  <c r="F42" i="9"/>
  <c r="G42" i="9"/>
  <c r="H42" i="9"/>
  <c r="F43" i="9"/>
  <c r="G43" i="9"/>
  <c r="H43" i="9"/>
  <c r="F44" i="9"/>
  <c r="G44" i="9"/>
  <c r="H44" i="9"/>
  <c r="F45" i="9"/>
  <c r="G45" i="9"/>
  <c r="H45" i="9"/>
  <c r="F46" i="9"/>
  <c r="G46" i="9"/>
  <c r="H46" i="9"/>
  <c r="F47" i="9"/>
  <c r="G47" i="9"/>
  <c r="H47" i="9"/>
  <c r="F48" i="9"/>
  <c r="G48" i="9"/>
  <c r="H48" i="9"/>
  <c r="F49" i="9"/>
  <c r="G49" i="9"/>
  <c r="H49" i="9"/>
  <c r="F50" i="9"/>
  <c r="G50" i="9"/>
  <c r="H50" i="9"/>
  <c r="H4" i="9"/>
  <c r="G4" i="9"/>
  <c r="F4" i="9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G3" i="2"/>
  <c r="F3" i="2"/>
  <c r="E3" i="2"/>
  <c r="D3" i="2"/>
  <c r="C3" i="2"/>
  <c r="AH39" i="30" l="1"/>
  <c r="D39" i="38" s="1"/>
  <c r="AH45" i="30"/>
  <c r="D45" i="38" s="1"/>
  <c r="AH37" i="30"/>
  <c r="D37" i="38" s="1"/>
  <c r="AH29" i="30"/>
  <c r="D29" i="38" s="1"/>
  <c r="AH16" i="30"/>
  <c r="D16" i="38" s="1"/>
  <c r="AG10" i="30"/>
  <c r="C10" i="38" s="1"/>
  <c r="AG6" i="30"/>
  <c r="C6" i="38" s="1"/>
  <c r="AH14" i="30"/>
  <c r="D14" i="38" s="1"/>
  <c r="AH3" i="30"/>
  <c r="D3" i="38" s="1"/>
  <c r="AH23" i="30"/>
  <c r="D23" i="38" s="1"/>
  <c r="AH44" i="30"/>
  <c r="D44" i="38" s="1"/>
  <c r="AH36" i="30"/>
  <c r="D36" i="38" s="1"/>
  <c r="AH20" i="30"/>
  <c r="D20" i="38" s="1"/>
  <c r="AG41" i="30"/>
  <c r="C41" i="38" s="1"/>
  <c r="AG33" i="30"/>
  <c r="C33" i="38" s="1"/>
  <c r="AG3" i="30"/>
  <c r="C3" i="38" s="1"/>
  <c r="AG11" i="30"/>
  <c r="C11" i="38" s="1"/>
  <c r="AG7" i="30"/>
  <c r="C7" i="38" s="1"/>
  <c r="AH34" i="30"/>
  <c r="D34" i="38" s="1"/>
  <c r="AG40" i="30"/>
  <c r="C40" i="38" s="1"/>
  <c r="AG26" i="30"/>
  <c r="C26" i="38" s="1"/>
  <c r="AG32" i="30"/>
  <c r="C32" i="38" s="1"/>
  <c r="AG19" i="30"/>
  <c r="C19" i="38" s="1"/>
  <c r="AG15" i="30"/>
  <c r="C15" i="38" s="1"/>
  <c r="AG44" i="30"/>
  <c r="C44" i="38" s="1"/>
  <c r="AG28" i="30"/>
  <c r="C28" i="38" s="1"/>
  <c r="AG48" i="30"/>
  <c r="C48" i="38" s="1"/>
  <c r="C19" i="37" s="1"/>
  <c r="AG24" i="30"/>
  <c r="C24" i="38" s="1"/>
  <c r="AG18" i="30"/>
  <c r="C18" i="38" s="1"/>
  <c r="AG14" i="30"/>
  <c r="C14" i="38" s="1"/>
  <c r="AH7" i="30"/>
  <c r="D7" i="38" s="1"/>
  <c r="AH41" i="30"/>
  <c r="D41" i="38" s="1"/>
  <c r="AG12" i="30"/>
  <c r="C12" i="38" s="1"/>
  <c r="AH48" i="30"/>
  <c r="D48" i="38" s="1"/>
  <c r="D19" i="37" s="1"/>
  <c r="AH35" i="30"/>
  <c r="D35" i="38" s="1"/>
  <c r="AH40" i="30"/>
  <c r="D40" i="38" s="1"/>
  <c r="AH26" i="30"/>
  <c r="D26" i="38" s="1"/>
  <c r="AG46" i="30"/>
  <c r="C46" i="38" s="1"/>
  <c r="AH9" i="30"/>
  <c r="D9" i="38" s="1"/>
  <c r="AH13" i="30"/>
  <c r="D13" i="38" s="1"/>
  <c r="AG9" i="30"/>
  <c r="C9" i="38" s="1"/>
  <c r="AG5" i="30"/>
  <c r="C5" i="38" s="1"/>
  <c r="AH30" i="30"/>
  <c r="D30" i="38" s="1"/>
  <c r="AG45" i="30"/>
  <c r="C45" i="38" s="1"/>
  <c r="AG36" i="30"/>
  <c r="C36" i="38" s="1"/>
  <c r="AG22" i="30"/>
  <c r="C22" i="38" s="1"/>
  <c r="AG21" i="30"/>
  <c r="C21" i="38" s="1"/>
  <c r="AG13" i="30"/>
  <c r="C13" i="38" s="1"/>
  <c r="AG25" i="30"/>
  <c r="C25" i="38" s="1"/>
  <c r="AG20" i="30"/>
  <c r="C20" i="38" s="1"/>
  <c r="AG16" i="30"/>
  <c r="C16" i="38" s="1"/>
  <c r="I5" i="15"/>
  <c r="AH43" i="30"/>
  <c r="D43" i="38" s="1"/>
  <c r="AH27" i="30"/>
  <c r="D27" i="38" s="1"/>
  <c r="AH15" i="30"/>
  <c r="D15" i="38" s="1"/>
  <c r="AG37" i="30"/>
  <c r="C37" i="38" s="1"/>
  <c r="AG23" i="30"/>
  <c r="C23" i="38" s="1"/>
  <c r="AG29" i="30"/>
  <c r="C29" i="38" s="1"/>
  <c r="AG17" i="30"/>
  <c r="C17" i="38" s="1"/>
  <c r="AH33" i="30"/>
  <c r="D33" i="38" s="1"/>
  <c r="AH25" i="30"/>
  <c r="D25" i="38" s="1"/>
  <c r="AH46" i="30"/>
  <c r="D46" i="38" s="1"/>
  <c r="AH38" i="30"/>
  <c r="D38" i="38" s="1"/>
  <c r="AH24" i="30"/>
  <c r="D24" i="38" s="1"/>
  <c r="AG39" i="30"/>
  <c r="C39" i="38" s="1"/>
  <c r="AG31" i="30"/>
  <c r="C31" i="38" s="1"/>
  <c r="AH8" i="30"/>
  <c r="D8" i="38" s="1"/>
  <c r="AH5" i="30"/>
  <c r="D5" i="38" s="1"/>
  <c r="AG8" i="30"/>
  <c r="C8" i="38" s="1"/>
  <c r="AG4" i="30"/>
  <c r="C4" i="38" s="1"/>
  <c r="AH22" i="30"/>
  <c r="D22" i="38" s="1"/>
  <c r="AG38" i="30"/>
  <c r="C38" i="38" s="1"/>
  <c r="AG34" i="30"/>
  <c r="C34" i="38" s="1"/>
  <c r="AH4" i="30"/>
  <c r="D4" i="38" s="1"/>
  <c r="AH11" i="30"/>
  <c r="D11" i="38" s="1"/>
  <c r="AH31" i="30"/>
  <c r="D31" i="38" s="1"/>
  <c r="AG27" i="30"/>
  <c r="C27" i="38" s="1"/>
  <c r="AH21" i="30"/>
  <c r="D21" i="38" s="1"/>
  <c r="AH18" i="30"/>
  <c r="D18" i="38" s="1"/>
  <c r="AH12" i="30"/>
  <c r="D12" i="38" s="1"/>
  <c r="AH19" i="30"/>
  <c r="D19" i="38" s="1"/>
  <c r="AH42" i="30"/>
  <c r="D42" i="38" s="1"/>
  <c r="AH28" i="30"/>
  <c r="D28" i="38" s="1"/>
  <c r="AG35" i="30"/>
  <c r="C35" i="38" s="1"/>
  <c r="AG43" i="30"/>
  <c r="C43" i="38" s="1"/>
  <c r="AH17" i="30"/>
  <c r="D17" i="38" s="1"/>
  <c r="AH32" i="30"/>
  <c r="D32" i="38" s="1"/>
  <c r="AG42" i="30"/>
  <c r="C42" i="38" s="1"/>
  <c r="AG30" i="30"/>
  <c r="C30" i="38" s="1"/>
  <c r="AH10" i="29"/>
  <c r="D10" i="37" s="1"/>
  <c r="AH18" i="29"/>
  <c r="D18" i="37" s="1"/>
  <c r="AH6" i="29"/>
  <c r="D6" i="37" s="1"/>
  <c r="AH14" i="29"/>
  <c r="D14" i="37" s="1"/>
  <c r="I4" i="15"/>
  <c r="I6" i="15"/>
  <c r="I8" i="15"/>
  <c r="I10" i="15"/>
  <c r="I12" i="15"/>
  <c r="I14" i="15"/>
  <c r="I16" i="15"/>
  <c r="I18" i="15"/>
  <c r="I20" i="15"/>
  <c r="I22" i="15"/>
  <c r="I24" i="15"/>
  <c r="I26" i="15"/>
  <c r="I28" i="15"/>
  <c r="I30" i="15"/>
  <c r="I32" i="15"/>
  <c r="I7" i="15"/>
  <c r="I9" i="15"/>
  <c r="I11" i="15"/>
  <c r="I13" i="15"/>
  <c r="I15" i="15"/>
  <c r="I17" i="15"/>
  <c r="I19" i="15"/>
  <c r="I21" i="15"/>
  <c r="I23" i="15"/>
  <c r="I25" i="15"/>
  <c r="I27" i="15"/>
  <c r="I29" i="15"/>
  <c r="I31" i="15"/>
  <c r="I33" i="15"/>
  <c r="O5" i="15" l="1"/>
  <c r="A4" i="3" s="1"/>
  <c r="Q5" i="15"/>
  <c r="O6" i="15"/>
  <c r="A5" i="3" s="1"/>
  <c r="Q6" i="15"/>
  <c r="O7" i="15"/>
  <c r="A6" i="3" s="1"/>
  <c r="Q7" i="15"/>
  <c r="O8" i="15"/>
  <c r="A7" i="3" s="1"/>
  <c r="Q8" i="15"/>
  <c r="O9" i="15"/>
  <c r="A8" i="3" s="1"/>
  <c r="Q9" i="15"/>
  <c r="O10" i="15"/>
  <c r="A9" i="3" s="1"/>
  <c r="Q10" i="15"/>
  <c r="O11" i="15"/>
  <c r="A10" i="3" s="1"/>
  <c r="Q11" i="15"/>
  <c r="O12" i="15"/>
  <c r="A11" i="3" s="1"/>
  <c r="Q12" i="15"/>
  <c r="O13" i="15"/>
  <c r="A12" i="3" s="1"/>
  <c r="Q13" i="15"/>
  <c r="O14" i="15"/>
  <c r="A13" i="3" s="1"/>
  <c r="Q14" i="15"/>
  <c r="O15" i="15"/>
  <c r="A14" i="3" s="1"/>
  <c r="Q15" i="15"/>
  <c r="O16" i="15"/>
  <c r="A15" i="3" s="1"/>
  <c r="Q16" i="15"/>
  <c r="O17" i="15"/>
  <c r="A16" i="3" s="1"/>
  <c r="Q17" i="15"/>
  <c r="O18" i="15"/>
  <c r="A17" i="3" s="1"/>
  <c r="Q18" i="15"/>
  <c r="O19" i="15"/>
  <c r="C3" i="3" s="1"/>
  <c r="Q19" i="15"/>
  <c r="O20" i="15"/>
  <c r="C4" i="3" s="1"/>
  <c r="Q20" i="15"/>
  <c r="O21" i="15"/>
  <c r="C5" i="3" s="1"/>
  <c r="Q21" i="15"/>
  <c r="O22" i="15"/>
  <c r="C6" i="3" s="1"/>
  <c r="Q22" i="15"/>
  <c r="O23" i="15"/>
  <c r="C7" i="3" s="1"/>
  <c r="Q23" i="15"/>
  <c r="O24" i="15"/>
  <c r="C8" i="3" s="1"/>
  <c r="Q24" i="15"/>
  <c r="O25" i="15"/>
  <c r="C9" i="3" s="1"/>
  <c r="Q25" i="15"/>
  <c r="O26" i="15"/>
  <c r="C10" i="3" s="1"/>
  <c r="Q26" i="15"/>
  <c r="O27" i="15"/>
  <c r="C11" i="3" s="1"/>
  <c r="Q27" i="15"/>
  <c r="O28" i="15"/>
  <c r="C12" i="3" s="1"/>
  <c r="Q28" i="15"/>
  <c r="O29" i="15"/>
  <c r="C13" i="3" s="1"/>
  <c r="Q29" i="15"/>
  <c r="O30" i="15"/>
  <c r="C14" i="3" s="1"/>
  <c r="Q30" i="15"/>
  <c r="O31" i="15"/>
  <c r="C15" i="3" s="1"/>
  <c r="Q31" i="15"/>
  <c r="O32" i="15"/>
  <c r="C16" i="3" s="1"/>
  <c r="Q32" i="15"/>
  <c r="O33" i="15"/>
  <c r="C17" i="3" s="1"/>
  <c r="Q33" i="15"/>
  <c r="R4" i="15"/>
  <c r="B3" i="3" s="1"/>
  <c r="Q4" i="15"/>
  <c r="P5" i="15"/>
  <c r="R5" i="15"/>
  <c r="B4" i="3" s="1"/>
  <c r="P6" i="15"/>
  <c r="R6" i="15"/>
  <c r="B5" i="3" s="1"/>
  <c r="P7" i="15"/>
  <c r="R7" i="15"/>
  <c r="B6" i="3" s="1"/>
  <c r="P8" i="15"/>
  <c r="R8" i="15"/>
  <c r="B7" i="3" s="1"/>
  <c r="P9" i="15"/>
  <c r="R9" i="15"/>
  <c r="B8" i="3" s="1"/>
  <c r="P10" i="15"/>
  <c r="R10" i="15"/>
  <c r="B9" i="3" s="1"/>
  <c r="P11" i="15"/>
  <c r="R11" i="15"/>
  <c r="B10" i="3" s="1"/>
  <c r="P12" i="15"/>
  <c r="R12" i="15"/>
  <c r="B11" i="3" s="1"/>
  <c r="P13" i="15"/>
  <c r="R13" i="15"/>
  <c r="B12" i="3" s="1"/>
  <c r="P14" i="15"/>
  <c r="R14" i="15"/>
  <c r="B13" i="3" s="1"/>
  <c r="P15" i="15"/>
  <c r="R15" i="15"/>
  <c r="B14" i="3" s="1"/>
  <c r="P16" i="15"/>
  <c r="R16" i="15"/>
  <c r="B15" i="3" s="1"/>
  <c r="P17" i="15"/>
  <c r="R17" i="15"/>
  <c r="B16" i="3" s="1"/>
  <c r="P18" i="15"/>
  <c r="R18" i="15"/>
  <c r="B17" i="3" s="1"/>
  <c r="P19" i="15"/>
  <c r="R19" i="15"/>
  <c r="D3" i="3" s="1"/>
  <c r="P20" i="15"/>
  <c r="R20" i="15"/>
  <c r="D4" i="3" s="1"/>
  <c r="P21" i="15"/>
  <c r="R21" i="15"/>
  <c r="D5" i="3" s="1"/>
  <c r="P22" i="15"/>
  <c r="R22" i="15"/>
  <c r="D6" i="3" s="1"/>
  <c r="P23" i="15"/>
  <c r="R23" i="15"/>
  <c r="D7" i="3" s="1"/>
  <c r="P24" i="15"/>
  <c r="R24" i="15"/>
  <c r="D8" i="3" s="1"/>
  <c r="P25" i="15"/>
  <c r="R25" i="15"/>
  <c r="D9" i="3" s="1"/>
  <c r="P26" i="15"/>
  <c r="R26" i="15"/>
  <c r="D10" i="3" s="1"/>
  <c r="P27" i="15"/>
  <c r="R27" i="15"/>
  <c r="D11" i="3" s="1"/>
  <c r="P28" i="15"/>
  <c r="R28" i="15"/>
  <c r="D12" i="3" s="1"/>
  <c r="P29" i="15"/>
  <c r="R29" i="15"/>
  <c r="D13" i="3" s="1"/>
  <c r="P30" i="15"/>
  <c r="R30" i="15"/>
  <c r="D14" i="3" s="1"/>
  <c r="P31" i="15"/>
  <c r="R31" i="15"/>
  <c r="D15" i="3" s="1"/>
  <c r="P32" i="15"/>
  <c r="R32" i="15"/>
  <c r="D16" i="3" s="1"/>
  <c r="P33" i="15"/>
  <c r="R33" i="15"/>
  <c r="D17" i="3" s="1"/>
  <c r="P4" i="15"/>
  <c r="O4" i="15"/>
  <c r="A3" i="3" s="1"/>
</calcChain>
</file>

<file path=xl/sharedStrings.xml><?xml version="1.0" encoding="utf-8"?>
<sst xmlns="http://schemas.openxmlformats.org/spreadsheetml/2006/main" count="2652" uniqueCount="875">
  <si>
    <t>Skills Development</t>
  </si>
  <si>
    <t>Learner Engagement</t>
  </si>
  <si>
    <t>Teaching Quality</t>
  </si>
  <si>
    <t>Student Support</t>
  </si>
  <si>
    <t>Learning Resources</t>
  </si>
  <si>
    <t>Group</t>
  </si>
  <si>
    <t>Subgroup</t>
  </si>
  <si>
    <t>Gender</t>
  </si>
  <si>
    <t>Male</t>
  </si>
  <si>
    <t>Female</t>
  </si>
  <si>
    <t>Age group</t>
  </si>
  <si>
    <t>Under 25</t>
  </si>
  <si>
    <t>25 to 29</t>
  </si>
  <si>
    <t>30 to 39</t>
  </si>
  <si>
    <t>40 and over</t>
  </si>
  <si>
    <t>Indigenous</t>
  </si>
  <si>
    <t>Aboriginal or Torres Strait Islander</t>
  </si>
  <si>
    <t>Not Aboriginal or Torres Strait Islander</t>
  </si>
  <si>
    <t>Home language</t>
  </si>
  <si>
    <t>English</t>
  </si>
  <si>
    <t>Other</t>
  </si>
  <si>
    <t>Disability</t>
  </si>
  <si>
    <t>Disability reported</t>
  </si>
  <si>
    <t>No disability reported</t>
  </si>
  <si>
    <t>Study mode</t>
  </si>
  <si>
    <t>Internal</t>
  </si>
  <si>
    <t>External/multi-modal</t>
  </si>
  <si>
    <t>International</t>
  </si>
  <si>
    <t>Domestic student</t>
  </si>
  <si>
    <t>International student</t>
  </si>
  <si>
    <t>First in family</t>
  </si>
  <si>
    <t>Not first in family</t>
  </si>
  <si>
    <t>Previous university experience</t>
  </si>
  <si>
    <t>Current university</t>
  </si>
  <si>
    <t>Another university</t>
  </si>
  <si>
    <t>New to higher education</t>
  </si>
  <si>
    <t>Natural and Physical Sciences</t>
  </si>
  <si>
    <t>Natural &amp; Physical Sciences</t>
  </si>
  <si>
    <t>Mathematics</t>
  </si>
  <si>
    <t>Biological Sciences</t>
  </si>
  <si>
    <t>Medical Science &amp; Technology</t>
  </si>
  <si>
    <t>IT</t>
  </si>
  <si>
    <t>Computing &amp; Information Systems</t>
  </si>
  <si>
    <t>Engineering and Related Technologies</t>
  </si>
  <si>
    <t>Engineering – Other</t>
  </si>
  <si>
    <t>Engineering – Process &amp; Resources</t>
  </si>
  <si>
    <t xml:space="preserve">Engineering – Mechanical </t>
  </si>
  <si>
    <t>Engineering – Civil</t>
  </si>
  <si>
    <t>Engineering – Electrical &amp; Electronic</t>
  </si>
  <si>
    <t xml:space="preserve">Engineering – Aerospace </t>
  </si>
  <si>
    <t>Architecture and Building</t>
  </si>
  <si>
    <t>Architecture &amp; Urban Environments</t>
  </si>
  <si>
    <t>Building &amp; Construction</t>
  </si>
  <si>
    <t>Agriculture and Environmental Studies</t>
  </si>
  <si>
    <t>Agriculture &amp; Forestry</t>
  </si>
  <si>
    <t>Environmental Studies</t>
  </si>
  <si>
    <t>Health</t>
  </si>
  <si>
    <t>Health Services &amp; Support</t>
  </si>
  <si>
    <t>Public Health</t>
  </si>
  <si>
    <t>Medicine</t>
  </si>
  <si>
    <t>Nursing</t>
  </si>
  <si>
    <t>Pharmacy</t>
  </si>
  <si>
    <t>Dentistry</t>
  </si>
  <si>
    <t>Veterinary Science</t>
  </si>
  <si>
    <t>Physiotherapy</t>
  </si>
  <si>
    <t>Occupational Therapy</t>
  </si>
  <si>
    <t>Education</t>
  </si>
  <si>
    <t>Teacher Education – Other</t>
  </si>
  <si>
    <t>Teacher Education – Early Childhood</t>
  </si>
  <si>
    <t>Teacher Education – Primary &amp; Secondary</t>
  </si>
  <si>
    <t>Management and Commerce</t>
  </si>
  <si>
    <t>Accounting</t>
  </si>
  <si>
    <t>Business Management</t>
  </si>
  <si>
    <t>Sales &amp; Marketing</t>
  </si>
  <si>
    <t>Marketing &amp; Commerce – Other</t>
  </si>
  <si>
    <t>Banking &amp; Finance</t>
  </si>
  <si>
    <t>Society and Culture</t>
  </si>
  <si>
    <t>Political Science</t>
  </si>
  <si>
    <t>Humanities inc History &amp; Geography</t>
  </si>
  <si>
    <t>Language &amp; Literature</t>
  </si>
  <si>
    <t>Social Work</t>
  </si>
  <si>
    <t>Psychology</t>
  </si>
  <si>
    <t>Law</t>
  </si>
  <si>
    <t>Justice Studies &amp; Policing</t>
  </si>
  <si>
    <t>Economics</t>
  </si>
  <si>
    <t>Sport &amp; Recreation</t>
  </si>
  <si>
    <t>Creative Arts</t>
  </si>
  <si>
    <t>Art &amp; Design</t>
  </si>
  <si>
    <t>Music &amp; Performing Arts</t>
  </si>
  <si>
    <t>Communication, Media &amp; Journalism</t>
  </si>
  <si>
    <t>Food, Hospitality and Personal Services</t>
  </si>
  <si>
    <t>Tourism, Hospitality &amp; Personal Services</t>
  </si>
  <si>
    <t>Departure reason</t>
  </si>
  <si>
    <t>Per cent of those considering departure</t>
  </si>
  <si>
    <t>Not at all</t>
  </si>
  <si>
    <t>Very little</t>
  </si>
  <si>
    <t>Some</t>
  </si>
  <si>
    <t>Quite a bit</t>
  </si>
  <si>
    <t>Very much</t>
  </si>
  <si>
    <t>Developed critical and analytical thinking</t>
  </si>
  <si>
    <t>Developed ability to solve complex problems</t>
  </si>
  <si>
    <t>Developed ability to work effectively with others</t>
  </si>
  <si>
    <t xml:space="preserve">Developed confidence to learn independently </t>
  </si>
  <si>
    <t>Developed written communication skills</t>
  </si>
  <si>
    <t>Developed spoken communication skills</t>
  </si>
  <si>
    <t>Developed knowledge of field studying</t>
  </si>
  <si>
    <t xml:space="preserve">Developed work-related knowledge and skills </t>
  </si>
  <si>
    <t>Felt prepared for your study</t>
  </si>
  <si>
    <t>Had a sense of belonging to your university</t>
  </si>
  <si>
    <t>Participated in discussions online or face-to-face</t>
  </si>
  <si>
    <t xml:space="preserve">Worked with other students as part of your study </t>
  </si>
  <si>
    <t>Interacted with students outside study requirements</t>
  </si>
  <si>
    <t>Interacted with students who are very different from you</t>
  </si>
  <si>
    <t>Been given opportunities to interact with local students</t>
  </si>
  <si>
    <t>Study well structured and focused</t>
  </si>
  <si>
    <t>Study relevant to education as a whole</t>
  </si>
  <si>
    <t>Teachers engaged you actively in learning</t>
  </si>
  <si>
    <t>Teachers demonstrated concern for student learning</t>
  </si>
  <si>
    <t>Teachers provided clear explanations on coursework and assessment</t>
  </si>
  <si>
    <t>Teachers stimulated you intellectually</t>
  </si>
  <si>
    <t>Teachers commented on your work in ways that help you learn</t>
  </si>
  <si>
    <t>Teachers seemed helpful and approachable</t>
  </si>
  <si>
    <t>Teachers set assessment tasks that challenge you to learn</t>
  </si>
  <si>
    <t>Quality of teaching</t>
  </si>
  <si>
    <t>Quality of entire educational experience</t>
  </si>
  <si>
    <t>Experienced efficient enrolment and admissions processes</t>
  </si>
  <si>
    <t>Received support from university to settle into study</t>
  </si>
  <si>
    <t>Administrative staff or systems:  available</t>
  </si>
  <si>
    <t>Administrative staff or systems:  helpful</t>
  </si>
  <si>
    <t>Careers advisors: available</t>
  </si>
  <si>
    <t>Careers advisors: helpful</t>
  </si>
  <si>
    <t>Academic or learning advisors: available</t>
  </si>
  <si>
    <t>Academic or learning advisors: helpful</t>
  </si>
  <si>
    <t>Support services: available</t>
  </si>
  <si>
    <t>Support services: helpful</t>
  </si>
  <si>
    <t>Used university services to support study</t>
  </si>
  <si>
    <t>Offered support relevant to circumstances</t>
  </si>
  <si>
    <t>Received appropriate English language skill support</t>
  </si>
  <si>
    <t>Quality of teaching spaces</t>
  </si>
  <si>
    <t>Quality of student spaces and common areas</t>
  </si>
  <si>
    <t>Quality of online learning materials</t>
  </si>
  <si>
    <t>Quality of assigned books, notes and resources</t>
  </si>
  <si>
    <t>Quality of laboratory or studio equipment</t>
  </si>
  <si>
    <t>Quality of library resources and facilities</t>
  </si>
  <si>
    <t>Focus area</t>
  </si>
  <si>
    <t>Item</t>
  </si>
  <si>
    <t>Induction/ orientation activities relevant and helpful</t>
  </si>
  <si>
    <t>Quality of computing/IT resources</t>
  </si>
  <si>
    <t>Induction/orientation activities relevant and helpful</t>
  </si>
  <si>
    <t>Item and response categories</t>
  </si>
  <si>
    <t>Never</t>
  </si>
  <si>
    <t>Sometimes</t>
  </si>
  <si>
    <t>Often</t>
  </si>
  <si>
    <t>Very often</t>
  </si>
  <si>
    <t>Poor</t>
  </si>
  <si>
    <t>Fair</t>
  </si>
  <si>
    <t>Good</t>
  </si>
  <si>
    <t>Excellent</t>
  </si>
  <si>
    <t>Commencing (%)</t>
  </si>
  <si>
    <t>Later year (%)</t>
  </si>
  <si>
    <t>All students (%)</t>
  </si>
  <si>
    <t>DEVELOPMENT_SAT  Skills Development</t>
  </si>
  <si>
    <t>ENGAGEMENT_SAT  Learner Engagement</t>
  </si>
  <si>
    <t>TEACHING_SAT  Teaching Quality</t>
  </si>
  <si>
    <t>SUPPORT_SAT  Student Support</t>
  </si>
  <si>
    <t>RESOURCES_SAT  Learning Resources</t>
  </si>
  <si>
    <t>Mean</t>
  </si>
  <si>
    <t>Valid N</t>
  </si>
  <si>
    <t xml:space="preserve"> </t>
  </si>
  <si>
    <t>GENDER  Gender code (E315)</t>
  </si>
  <si>
    <t>F  Female</t>
  </si>
  <si>
    <t>M  Male</t>
  </si>
  <si>
    <t>agegroup  Age group</t>
  </si>
  <si>
    <t>1  Under 25</t>
  </si>
  <si>
    <t>2  25 to 29</t>
  </si>
  <si>
    <t>3  30 to 39</t>
  </si>
  <si>
    <t>4  40 and over</t>
  </si>
  <si>
    <t>ATSIr  Aboriginal or Torres Strait Islander</t>
  </si>
  <si>
    <t>1  Not Indigenous</t>
  </si>
  <si>
    <t>2  Indigenous</t>
  </si>
  <si>
    <t>homelangr  Language spoken at home</t>
  </si>
  <si>
    <t>1  English</t>
  </si>
  <si>
    <t>2  Language other than English</t>
  </si>
  <si>
    <t>disabilityr  Disability</t>
  </si>
  <si>
    <t>1  Disability reported</t>
  </si>
  <si>
    <t>2  No disability reported/no information</t>
  </si>
  <si>
    <t>campusr  Location of study</t>
  </si>
  <si>
    <t>1  Internal</t>
  </si>
  <si>
    <t>2  External/distance/mixed mode</t>
  </si>
  <si>
    <t>internationalr  Domestic or international student</t>
  </si>
  <si>
    <t>1  Domestic student</t>
  </si>
  <si>
    <t>2  International student</t>
  </si>
  <si>
    <t>familyedr  First in family</t>
  </si>
  <si>
    <t>1  Not first in family</t>
  </si>
  <si>
    <t>2  First in family</t>
  </si>
  <si>
    <t>prevuni  Previous university experience</t>
  </si>
  <si>
    <t>1  Previously enrolled in a different course at the current university</t>
  </si>
  <si>
    <t>2  Previously enrolled at another university</t>
  </si>
  <si>
    <t>3  New to the higher education sector</t>
  </si>
  <si>
    <t>SubjectArea  Subject area</t>
  </si>
  <si>
    <t>1  Natural &amp; Physical Sciences</t>
  </si>
  <si>
    <t>2  Mathematics</t>
  </si>
  <si>
    <t>3  Biological Sciences</t>
  </si>
  <si>
    <t>4  Medical Science &amp; Technology</t>
  </si>
  <si>
    <t>5  Computing &amp; Information Systems</t>
  </si>
  <si>
    <t>6  Engineering – Other</t>
  </si>
  <si>
    <t>7  Engineering – Process &amp; Resources</t>
  </si>
  <si>
    <t>8  Engineering – Mechanical</t>
  </si>
  <si>
    <t>9  Engineering – Civil</t>
  </si>
  <si>
    <t>10  Engineering – Electrical &amp; Electronic</t>
  </si>
  <si>
    <t>11  Engineering – Aerospace</t>
  </si>
  <si>
    <t>12  Architecture &amp; Urban Environments</t>
  </si>
  <si>
    <t>13  Building &amp; Construction</t>
  </si>
  <si>
    <t>15  Environmental Studies</t>
  </si>
  <si>
    <t>16  Health Services &amp; Support</t>
  </si>
  <si>
    <t>17  Public Health</t>
  </si>
  <si>
    <t>18  Medicine</t>
  </si>
  <si>
    <t>19  Nursing</t>
  </si>
  <si>
    <t>20  Pharmacy</t>
  </si>
  <si>
    <t>21  Dentistry</t>
  </si>
  <si>
    <t>22  Veterinary Science</t>
  </si>
  <si>
    <t>23  Physiotherapy</t>
  </si>
  <si>
    <t>24  Occupational Therapy</t>
  </si>
  <si>
    <t>25  Teacher Education – Other</t>
  </si>
  <si>
    <t>26  Teacher Education – Early Childhood</t>
  </si>
  <si>
    <t>27  Teacher Education – Primary &amp; Secondary</t>
  </si>
  <si>
    <t>28  Accounting</t>
  </si>
  <si>
    <t>29  Business Management</t>
  </si>
  <si>
    <t>30  Sales &amp; Marketing</t>
  </si>
  <si>
    <t>31  Marketing &amp; Commerce – Other</t>
  </si>
  <si>
    <t>32  Banking &amp; Finance</t>
  </si>
  <si>
    <t>33  Political Science</t>
  </si>
  <si>
    <t>34  Humanities inc History &amp; Geography</t>
  </si>
  <si>
    <t>35  Language &amp; Literature</t>
  </si>
  <si>
    <t>36  Social Work</t>
  </si>
  <si>
    <t>37  Psychology</t>
  </si>
  <si>
    <t>38  Law</t>
  </si>
  <si>
    <t>39  Justice Studies &amp; Policing</t>
  </si>
  <si>
    <t>40  Economics</t>
  </si>
  <si>
    <t>41  Sport &amp; Recreation</t>
  </si>
  <si>
    <t>42  Art &amp; Design</t>
  </si>
  <si>
    <t>43  Music &amp; Performing Arts</t>
  </si>
  <si>
    <t>44  Communication, Media &amp; Journalism</t>
  </si>
  <si>
    <t>45  Tourism, Hospitality &amp; Personal Services</t>
  </si>
  <si>
    <t>Stage  Stage of studies</t>
  </si>
  <si>
    <t>1  Commencing</t>
  </si>
  <si>
    <t>2  Completing</t>
  </si>
  <si>
    <t>Total</t>
  </si>
  <si>
    <t>considchg  Considered leaving university</t>
  </si>
  <si>
    <t>1  Yes</t>
  </si>
  <si>
    <t>2  No</t>
  </si>
  <si>
    <t>Count</t>
  </si>
  <si>
    <t>chaexch  Academic exchange - reason for discontinuing</t>
  </si>
  <si>
    <t>chasupp  Academic support - reason for discontinuing</t>
  </si>
  <si>
    <t>chadsup  Administrative support - reason for discontinuing</t>
  </si>
  <si>
    <t>chbored  Boredom/lack of interest - reason for discontinuing</t>
  </si>
  <si>
    <t>chpros  Career prospects - reason for discontinuing</t>
  </si>
  <si>
    <t>chdirec  Change of direction - reason for discontinuing</t>
  </si>
  <si>
    <t>chcommu  Commuting difficulties - reason for discontinuing</t>
  </si>
  <si>
    <t>chfees  Fee difficulties - reason for discontinuing</t>
  </si>
  <si>
    <t>chwrkld  Workload difficulties - reason for discontinuing</t>
  </si>
  <si>
    <t>chexpec  Expectations not met - reason for discontinuing</t>
  </si>
  <si>
    <t>chfamly  Family responsibilities - reason for discontinuing</t>
  </si>
  <si>
    <t>chfdiff  Financial difficulties - reason for discontinuing</t>
  </si>
  <si>
    <t>chgapyr  Gap year / deferral - reason for discontinuing</t>
  </si>
  <si>
    <t>chgvtas  Government assistance - reason for discontinuing</t>
  </si>
  <si>
    <t>chgradu  Graduating - reason for discontinuing</t>
  </si>
  <si>
    <t>chhealt  Health or stress - reason for discontinuing</t>
  </si>
  <si>
    <t>chreput  Institution reputation - reason for discontinuing</t>
  </si>
  <si>
    <t>chmove  Moving residence - reason for discontinuing</t>
  </si>
  <si>
    <t>chbreak  Need a break - reason for discontinuing</t>
  </si>
  <si>
    <t>chpwork  Need to do paid work - reason for discontinuing</t>
  </si>
  <si>
    <t>chopp  Other opportunities - reason for discontinuing</t>
  </si>
  <si>
    <t>chwrkrp  Paid work responsibilities - reason for discontinuing</t>
  </si>
  <si>
    <t>chprsnl  Personal reasons - reason for discontinuing</t>
  </si>
  <si>
    <t>chqacrn  Quality concerns - reason for discontinuing</t>
  </si>
  <si>
    <t>chothof  Received other offer - reason for discontinuing</t>
  </si>
  <si>
    <t>chsocrn  Social reasons - reason for discontinuing</t>
  </si>
  <si>
    <t>chshgstd  Standards too high - reason for discontinuing</t>
  </si>
  <si>
    <t>chblnce  Study / life balance - reason for discontinuing</t>
  </si>
  <si>
    <t>chtravl  Travel or tourism - reason for discontinuing</t>
  </si>
  <si>
    <t>chother  Other - reason for discontinuing</t>
  </si>
  <si>
    <t>expthink_sat</t>
  </si>
  <si>
    <t>expprbslv_sat</t>
  </si>
  <si>
    <t>expwrkoth_sat</t>
  </si>
  <si>
    <t>expconfind_sat</t>
  </si>
  <si>
    <t>expwriting_sat</t>
  </si>
  <si>
    <t>expspeak_sat</t>
  </si>
  <si>
    <t>expknowl_sat</t>
  </si>
  <si>
    <t>expwrkskill_sat</t>
  </si>
  <si>
    <t>feelprepared_sat</t>
  </si>
  <si>
    <t>partidiscus_sat</t>
  </si>
  <si>
    <t>workothers_sat</t>
  </si>
  <si>
    <t>interactoth_sat</t>
  </si>
  <si>
    <t>interactdiff_sat</t>
  </si>
  <si>
    <t>opploc_sat</t>
  </si>
  <si>
    <t>stdstruc_sat</t>
  </si>
  <si>
    <t>stdrelev_sat</t>
  </si>
  <si>
    <t>tchactiveng_sat</t>
  </si>
  <si>
    <t>tchconlrn_sat</t>
  </si>
  <si>
    <t>tchclexpec_sat</t>
  </si>
  <si>
    <t>tchstimint_sat</t>
  </si>
  <si>
    <t>tchfeedbck_sat</t>
  </si>
  <si>
    <t>tchhelpapp_sat</t>
  </si>
  <si>
    <t>tchasschlng_sat</t>
  </si>
  <si>
    <t>qlteach_sat</t>
  </si>
  <si>
    <t>glovledu_sat</t>
  </si>
  <si>
    <t>effenrolm_sat</t>
  </si>
  <si>
    <t>indorien_sat</t>
  </si>
  <si>
    <t>supsettle_sat</t>
  </si>
  <si>
    <t>admavail_sat</t>
  </si>
  <si>
    <t>admhelp_sat</t>
  </si>
  <si>
    <t>caravail_sat</t>
  </si>
  <si>
    <t>carhelp_sat</t>
  </si>
  <si>
    <t>acdavail_sat</t>
  </si>
  <si>
    <t>acdhelp_sat</t>
  </si>
  <si>
    <t>supavail_sat</t>
  </si>
  <si>
    <t>suphelp_sat</t>
  </si>
  <si>
    <t>uniservices_sat</t>
  </si>
  <si>
    <t>offsup_sat</t>
  </si>
  <si>
    <t>englang_sat</t>
  </si>
  <si>
    <t>qltchspc_sat</t>
  </si>
  <si>
    <t>qlstdspc_sat</t>
  </si>
  <si>
    <t>qlonlmat_sat</t>
  </si>
  <si>
    <t>qlcompit_sat</t>
  </si>
  <si>
    <t>qltxtbook_sat</t>
  </si>
  <si>
    <t>qlequip_sat</t>
  </si>
  <si>
    <t>qllibres_sat</t>
  </si>
  <si>
    <t>Column Valid N %</t>
  </si>
  <si>
    <t>expthink  Critical thinking skills developed by course</t>
  </si>
  <si>
    <t>1  Not at all</t>
  </si>
  <si>
    <t>2  Very little</t>
  </si>
  <si>
    <t>3  Some</t>
  </si>
  <si>
    <t>4  Quite a bit</t>
  </si>
  <si>
    <t>5  Very much</t>
  </si>
  <si>
    <t>99  Item skipped</t>
  </si>
  <si>
    <t>expprbslv  Complex problem solving developed by course</t>
  </si>
  <si>
    <t>expwrkoth  Teamwork developed by course</t>
  </si>
  <si>
    <t>expconfind  Independent learning developed by course</t>
  </si>
  <si>
    <t>expwriting  Written communication developed by course</t>
  </si>
  <si>
    <t>expspeak  Spoken communication developed by course</t>
  </si>
  <si>
    <t>expknowl  Knowledge of study areas developed by course</t>
  </si>
  <si>
    <t>expwrkskill  Work readiness developed by course</t>
  </si>
  <si>
    <t>feelprepared  Felt prepared for study</t>
  </si>
  <si>
    <t>97  Not applicable</t>
  </si>
  <si>
    <t>sense  Sense of belonging to university</t>
  </si>
  <si>
    <t>partidiscus  Online or face-to-face discussions</t>
  </si>
  <si>
    <t>1  Never</t>
  </si>
  <si>
    <t>2  Sometimes</t>
  </si>
  <si>
    <t>3  Often</t>
  </si>
  <si>
    <t>4  Very often</t>
  </si>
  <si>
    <t>workothers  Worked with other students</t>
  </si>
  <si>
    <t>interactoth  Student interaction outside study</t>
  </si>
  <si>
    <t>interactdiff  Interacted with different students</t>
  </si>
  <si>
    <t>opploc  Opportunities to interact with local students</t>
  </si>
  <si>
    <t>stdstruc  Course well structured</t>
  </si>
  <si>
    <t>stdrelev  Course relevant to education overall</t>
  </si>
  <si>
    <t>tchactiveng  Teaching staff actively engaged students</t>
  </si>
  <si>
    <t>tchconlrn  Teaching staff concerned about student learning</t>
  </si>
  <si>
    <t>tchclexpec  Teaching staff explained coursework and assessment</t>
  </si>
  <si>
    <t>tchstimint  Teaching staff provided intellectual stimulation</t>
  </si>
  <si>
    <t>tchfeedbck  Teaching staff provided constructive feedback</t>
  </si>
  <si>
    <t>tchhelpapp  Teaching staff were helpful and approachable</t>
  </si>
  <si>
    <t>tchasschlng  Teaching staff set challenging assessments</t>
  </si>
  <si>
    <t>qlteach  Quality of teaching</t>
  </si>
  <si>
    <t>1  Poor</t>
  </si>
  <si>
    <t>2  Fair</t>
  </si>
  <si>
    <t>3  Good</t>
  </si>
  <si>
    <t>4  Excellent</t>
  </si>
  <si>
    <t>glovledu  Quality of overall educational experience</t>
  </si>
  <si>
    <t>effenrolm  Efficient enrolment and admissions processes</t>
  </si>
  <si>
    <t>indorien  Induction / orientation activities relevant / helpful</t>
  </si>
  <si>
    <t>supsettle  Supported to settle into university</t>
  </si>
  <si>
    <t>admavail  Admin staff/systems available</t>
  </si>
  <si>
    <t>96  Had no contact</t>
  </si>
  <si>
    <t>admhelp  Admin staff/systems helpful</t>
  </si>
  <si>
    <t>caravail  Careers advisors available</t>
  </si>
  <si>
    <t>carhelp  Careers advisors helpful</t>
  </si>
  <si>
    <t>acdavail  Academic or learning advisors available</t>
  </si>
  <si>
    <t>acdhelp  Academic or learning advisors helpful</t>
  </si>
  <si>
    <t>supavail  Other advisors available</t>
  </si>
  <si>
    <t>suphelp  Other advisors helpful</t>
  </si>
  <si>
    <t>uniservices  University services used to support study</t>
  </si>
  <si>
    <t>offsup  Have been offered relevant support</t>
  </si>
  <si>
    <t>englang  English language support received</t>
  </si>
  <si>
    <t>qlstdspc  Student spaces - quality</t>
  </si>
  <si>
    <t>qlonlmat  Online learning materials - quality</t>
  </si>
  <si>
    <t>qlcompit  Computing/IT resources - quality</t>
  </si>
  <si>
    <t>qltxtbook  Textbooks and learning resources - quality</t>
  </si>
  <si>
    <t>qlequip  Laboratory or studio equipment - quality</t>
  </si>
  <si>
    <t>qllibres  Library resources and facilities - quality</t>
  </si>
  <si>
    <t>DEVELOPMENT_SAT</t>
  </si>
  <si>
    <t>ENGAGEMENT_SAT</t>
  </si>
  <si>
    <t>TEACHING_SAT</t>
  </si>
  <si>
    <t>SUPPORT_SAT</t>
  </si>
  <si>
    <t>RESOURCES_SAT</t>
  </si>
  <si>
    <t>subarea  Subject area</t>
  </si>
  <si>
    <t>1.00  Natural &amp; Physical Sciences</t>
  </si>
  <si>
    <t>2.00  Mathematics</t>
  </si>
  <si>
    <t>3.00  Biological Sciences</t>
  </si>
  <si>
    <t>4.00  Medical Sciences and Technology</t>
  </si>
  <si>
    <t>5.00  Computing &amp; Information Systems</t>
  </si>
  <si>
    <t>6.00  Engineering - Other</t>
  </si>
  <si>
    <t>7.00  Engineering - Process &amp; Resources</t>
  </si>
  <si>
    <t>8.00  Engineering - Mechanical</t>
  </si>
  <si>
    <t>9.00  Engineering - Civil</t>
  </si>
  <si>
    <t>10.00  Engineering - Electrical &amp; Electronic</t>
  </si>
  <si>
    <t>11.00  Engineering - Aerospace</t>
  </si>
  <si>
    <t>12.00  Architecture &amp; Urban Environments</t>
  </si>
  <si>
    <t>13.00  Building &amp; Construction</t>
  </si>
  <si>
    <t>14.00  Agriculture &amp; Forestry</t>
  </si>
  <si>
    <t>15.00  Environmental Studies</t>
  </si>
  <si>
    <t>16.00  Health Services &amp; Support</t>
  </si>
  <si>
    <t>17.00  Public Health</t>
  </si>
  <si>
    <t>18.00  Medicine</t>
  </si>
  <si>
    <t>19.00  Nursing</t>
  </si>
  <si>
    <t>20.00  Pharmacy</t>
  </si>
  <si>
    <t>21.00  Dentistry</t>
  </si>
  <si>
    <t>22.00  Veterinary Science</t>
  </si>
  <si>
    <t>23.00  Physiotherapy</t>
  </si>
  <si>
    <t>24.00  Occupational Therapy</t>
  </si>
  <si>
    <t>25.00  Teacher Education - Other</t>
  </si>
  <si>
    <t>26.00  Teacher Education - Early Childhood</t>
  </si>
  <si>
    <t>27.00  Teacher Education - Primary &amp; Secondary</t>
  </si>
  <si>
    <t>28.00  Accounting</t>
  </si>
  <si>
    <t>29.00  Business Management</t>
  </si>
  <si>
    <t>30.00  Sales &amp; Marketing</t>
  </si>
  <si>
    <t>31.00  Management &amp; Commerce - Other</t>
  </si>
  <si>
    <t>32.00  Banking &amp; Finance</t>
  </si>
  <si>
    <t>33.00  Political Science</t>
  </si>
  <si>
    <t>34.00  Humanities (including History &amp; Geography)</t>
  </si>
  <si>
    <t>35.00  Language &amp; Literature</t>
  </si>
  <si>
    <t>36.00  Social Work</t>
  </si>
  <si>
    <t>37.00  Psychology</t>
  </si>
  <si>
    <t>38.00  Law</t>
  </si>
  <si>
    <t>39.00  Justice Studies &amp; Policing</t>
  </si>
  <si>
    <t>40.00  Economics</t>
  </si>
  <si>
    <t>41.00  Sport &amp; Recreation</t>
  </si>
  <si>
    <t>42.00  Art &amp; Design</t>
  </si>
  <si>
    <t>43.00  Music &amp; Performing Arts</t>
  </si>
  <si>
    <t>44.00  Communication, Media &amp; Journalism</t>
  </si>
  <si>
    <t>45.00  Tourism, Hospitality &amp; Personal Services</t>
  </si>
  <si>
    <t>RANK</t>
  </si>
  <si>
    <t>qltchspc  Resources spaces - quality</t>
  </si>
  <si>
    <t>SD</t>
  </si>
  <si>
    <t>LE</t>
  </si>
  <si>
    <t>TQ</t>
  </si>
  <si>
    <t>SS</t>
  </si>
  <si>
    <t>LR</t>
  </si>
  <si>
    <t>Stage of studies</t>
  </si>
  <si>
    <t>Commencing</t>
  </si>
  <si>
    <t>Later year</t>
  </si>
  <si>
    <t>Subtable Valid N %</t>
  </si>
  <si>
    <t>Stage  Stage of enrolment - Commencing or final year</t>
  </si>
  <si>
    <t>3  Final year</t>
  </si>
  <si>
    <t>gender</t>
  </si>
  <si>
    <t>1.00  Male</t>
  </si>
  <si>
    <t>2.00  Female</t>
  </si>
  <si>
    <t>ATSIr</t>
  </si>
  <si>
    <t>2.00  ATSI</t>
  </si>
  <si>
    <t>1.00  Not ATSI</t>
  </si>
  <si>
    <t>homelangr</t>
  </si>
  <si>
    <t>1.00  English</t>
  </si>
  <si>
    <t>2.00  Other</t>
  </si>
  <si>
    <t>disabilityr</t>
  </si>
  <si>
    <t>1.00  Disability</t>
  </si>
  <si>
    <t>2.00  No disability</t>
  </si>
  <si>
    <t>campusr</t>
  </si>
  <si>
    <t>1.00  Internal</t>
  </si>
  <si>
    <t>2.00  External</t>
  </si>
  <si>
    <t>internationalr</t>
  </si>
  <si>
    <t>1.00  Domestic</t>
  </si>
  <si>
    <t>2.00  International</t>
  </si>
  <si>
    <t>familyedr</t>
  </si>
  <si>
    <t>1.00  First in family</t>
  </si>
  <si>
    <t>2.00  Not first in family</t>
  </si>
  <si>
    <t>total</t>
  </si>
  <si>
    <t>Subject  45 Subject areas on the MyUniversity website</t>
  </si>
  <si>
    <t>1  01 Natural &amp; Physical Sciences</t>
  </si>
  <si>
    <t>2  02 Mathematics</t>
  </si>
  <si>
    <t>3  03 Biological Sciences</t>
  </si>
  <si>
    <t>4  04 Medical Sciences &amp; Technology</t>
  </si>
  <si>
    <t>5  05 Computing &amp; Information Systems</t>
  </si>
  <si>
    <t>6  06 Engineering – Other</t>
  </si>
  <si>
    <t>7  07 Engineering – Process &amp; Resources</t>
  </si>
  <si>
    <t>8  08 Engineering - Mechanical</t>
  </si>
  <si>
    <t>9  09 Engineering – Civil</t>
  </si>
  <si>
    <t>10  10 Engineering - Electrical &amp; Electronic</t>
  </si>
  <si>
    <t>11  11 Engineering – Aerospace</t>
  </si>
  <si>
    <t>12  12 Architecture &amp; Urban Environments</t>
  </si>
  <si>
    <t>13  13 Building &amp; Construction</t>
  </si>
  <si>
    <t>14  14 Agriculture &amp; Forestry</t>
  </si>
  <si>
    <t>15  15 Environmental Studies</t>
  </si>
  <si>
    <t>16  16 Health Services &amp; Support</t>
  </si>
  <si>
    <t>17  17 Public Health</t>
  </si>
  <si>
    <t>18  18 Medicine</t>
  </si>
  <si>
    <t>19  19 Nursing</t>
  </si>
  <si>
    <t>20  20 Pharmacy</t>
  </si>
  <si>
    <t>21  21 Dentistry</t>
  </si>
  <si>
    <t>22  22 Veterinary Science</t>
  </si>
  <si>
    <t>23  23 Physiotherapy</t>
  </si>
  <si>
    <t>24  24 Occupational Therapy</t>
  </si>
  <si>
    <t>25  25 Teacher Education – Other</t>
  </si>
  <si>
    <t>26  26 Teacher Education - Early Childhood</t>
  </si>
  <si>
    <t>27  27 Teacher Education - Primary &amp; Secondary</t>
  </si>
  <si>
    <t>28  28 Accounting</t>
  </si>
  <si>
    <t>29  29 Business Management</t>
  </si>
  <si>
    <t>30  30 Sales &amp; Marketing</t>
  </si>
  <si>
    <t>31  31 Management &amp; Commerce - Other</t>
  </si>
  <si>
    <t>32  32 Banking &amp; Finance</t>
  </si>
  <si>
    <t>33  33 Political Science</t>
  </si>
  <si>
    <t>34  34 Humanities inc History &amp; Geography</t>
  </si>
  <si>
    <t>35  35 Language &amp; Literature</t>
  </si>
  <si>
    <t>36  36 Social Work</t>
  </si>
  <si>
    <t>37  37 Psychology</t>
  </si>
  <si>
    <t>38  38 Law</t>
  </si>
  <si>
    <t>39  39 Justice Studies &amp; Policing</t>
  </si>
  <si>
    <t>40  40 Economics</t>
  </si>
  <si>
    <t>41  41 Sport &amp; Recreation</t>
  </si>
  <si>
    <t>42  42 Art &amp; Design</t>
  </si>
  <si>
    <t>43  43 Music &amp; Performing Arts</t>
  </si>
  <si>
    <t>44  44 Communication, Media &amp; Journalism</t>
  </si>
  <si>
    <t>45  45 Tourism, Hospitality &amp; Personal Services</t>
  </si>
  <si>
    <t>Population</t>
  </si>
  <si>
    <t>Sample</t>
  </si>
  <si>
    <t>In-scope population</t>
  </si>
  <si>
    <t>UES sample</t>
  </si>
  <si>
    <t>%</t>
  </si>
  <si>
    <t>n</t>
  </si>
  <si>
    <t>Raw</t>
  </si>
  <si>
    <t>Weighted</t>
  </si>
  <si>
    <t>E306  Higher Education Provider code</t>
  </si>
  <si>
    <t>INSTITUTION  Higher Education Provider code (E306)</t>
  </si>
  <si>
    <t>1019  James Cook University</t>
  </si>
  <si>
    <t>1034  Murdoch University</t>
  </si>
  <si>
    <t>1055  The University of Western Australia</t>
  </si>
  <si>
    <t>1058  University of Wollongong</t>
  </si>
  <si>
    <t>2154  University of Ballarat</t>
  </si>
  <si>
    <t>2177  Swinburne University of Technology</t>
  </si>
  <si>
    <t>2200  Central Queensland University</t>
  </si>
  <si>
    <t>2201  University of Southern Queensland</t>
  </si>
  <si>
    <t>2235  Edith Cowan University</t>
  </si>
  <si>
    <t>2236  Curtin University of Technology</t>
  </si>
  <si>
    <t>2241  University of Canberra</t>
  </si>
  <si>
    <t>3001  Charles Darwin University</t>
  </si>
  <si>
    <t>3003  Bond University</t>
  </si>
  <si>
    <t>3004  University of Western Sydney</t>
  </si>
  <si>
    <t>3005  Charles Sturt University</t>
  </si>
  <si>
    <t>3006  Australian Catholic University</t>
  </si>
  <si>
    <t>3007  Victoria University</t>
  </si>
  <si>
    <t>3010  The University of Adelaide</t>
  </si>
  <si>
    <t>3013  University of New South Wales</t>
  </si>
  <si>
    <t>3014  University of Newcastle</t>
  </si>
  <si>
    <t>3016  University of Technology, Sydney</t>
  </si>
  <si>
    <t>3019  The University of Queensland</t>
  </si>
  <si>
    <t>3020  La Trobe University</t>
  </si>
  <si>
    <t>3025  Macquarie University</t>
  </si>
  <si>
    <t>3027  University of South Australia</t>
  </si>
  <si>
    <t>3029  Flinders University of South Australia</t>
  </si>
  <si>
    <t>3030  Deakin University</t>
  </si>
  <si>
    <t>3032  Griffith University</t>
  </si>
  <si>
    <t>3033  The Australian National University</t>
  </si>
  <si>
    <t>3034  RMIT University</t>
  </si>
  <si>
    <t>3035  Monash University</t>
  </si>
  <si>
    <t>3036  The University of Melbourne</t>
  </si>
  <si>
    <t>3038  Southern Cross University</t>
  </si>
  <si>
    <t>3039  University of New England</t>
  </si>
  <si>
    <t>3040  The University of Sydney</t>
  </si>
  <si>
    <t>3042  Queensland University of Technology</t>
  </si>
  <si>
    <t>3043  University of the Sunshine Coast</t>
  </si>
  <si>
    <t>3044  The University of Notre Dame</t>
  </si>
  <si>
    <t>3045  University of Tasmania</t>
  </si>
  <si>
    <t>4331  MCD University of Divinity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</si>
  <si>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</si>
  <si>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</si>
  <si>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</si>
  <si>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</si>
  <si>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</si>
  <si>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</si>
  <si>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</si>
  <si>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</si>
  <si>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</si>
  <si>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</si>
  <si>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</si>
  <si>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</si>
  <si>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</si>
  <si>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</si>
  <si>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</si>
  <si>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</si>
  <si>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</si>
  <si>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</si>
  <si>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</si>
  <si>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</si>
  <si>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</si>
  <si>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</si>
  <si>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</si>
  <si>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</si>
  <si>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</si>
  <si>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</si>
  <si>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</si>
  <si>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</si>
  <si>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</si>
  <si>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</si>
  <si>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</si>
  <si>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</si>
  <si>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</si>
  <si>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</si>
  <si>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</si>
  <si>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</si>
  <si>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</si>
  <si>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U38</t>
  </si>
  <si>
    <t>U39</t>
  </si>
  <si>
    <t>U40</t>
  </si>
  <si>
    <t>Institution</t>
  </si>
  <si>
    <t>Griffith University</t>
  </si>
  <si>
    <t>University of South Australia</t>
  </si>
  <si>
    <t>University of the Sunshine Coast</t>
  </si>
  <si>
    <t>University of Western Sydney</t>
  </si>
  <si>
    <t>University of Tasmania</t>
  </si>
  <si>
    <t>Charles Sturt University</t>
  </si>
  <si>
    <t>Southern Cross University</t>
  </si>
  <si>
    <t>University of New South Wales</t>
  </si>
  <si>
    <t>Murdoch University</t>
  </si>
  <si>
    <t>Edith Cowan University</t>
  </si>
  <si>
    <t>Charles Darwin University</t>
  </si>
  <si>
    <t>University of Southern Queensland</t>
  </si>
  <si>
    <t>James Cook University</t>
  </si>
  <si>
    <t>Central Queensland University</t>
  </si>
  <si>
    <t>The University of Melbourne</t>
  </si>
  <si>
    <t>The University of Sydney</t>
  </si>
  <si>
    <t>Macquarie University</t>
  </si>
  <si>
    <t>Deakin University</t>
  </si>
  <si>
    <t>Monash University</t>
  </si>
  <si>
    <t>Flinders University of South Australia</t>
  </si>
  <si>
    <t>University of Canberra</t>
  </si>
  <si>
    <t>MCD University of Divinity</t>
  </si>
  <si>
    <t>The University of Adelaide</t>
  </si>
  <si>
    <t>University of New England</t>
  </si>
  <si>
    <t>Australian Catholic University</t>
  </si>
  <si>
    <t>University of Wollongong</t>
  </si>
  <si>
    <t>Victoria University</t>
  </si>
  <si>
    <t>Swinburne University of Technology</t>
  </si>
  <si>
    <t>The University of Queensland</t>
  </si>
  <si>
    <t>La Trobe University</t>
  </si>
  <si>
    <t>Queensland University of Technology</t>
  </si>
  <si>
    <t>The University of Western Australia</t>
  </si>
  <si>
    <t>Bond University</t>
  </si>
  <si>
    <t>Curtin University</t>
  </si>
  <si>
    <t>The Australian National University</t>
  </si>
  <si>
    <t>The University of New South Wales</t>
  </si>
  <si>
    <t>University of Technology, Sydney</t>
  </si>
  <si>
    <t>The University of Newcastle</t>
  </si>
  <si>
    <t>Flinders University</t>
  </si>
  <si>
    <t>The University of New England</t>
  </si>
  <si>
    <t>The University of Notre Dame Australia</t>
  </si>
  <si>
    <t>RMIT University</t>
  </si>
  <si>
    <t>University</t>
  </si>
  <si>
    <t>Table 6. 2013 UES response characteristics and population parameters by subgroup</t>
  </si>
  <si>
    <t>Table 7. 2013 UES response characteristics and population parameters by subject area</t>
  </si>
  <si>
    <t>Table 8. Comparison of raw and weighted percentage satisfied scores by subgroup</t>
  </si>
  <si>
    <t>Table 9. Comparison of raw and weighted percentage satisfied scores by subject area</t>
  </si>
  <si>
    <t>Table 12. Percentage satisfied scores by subgroup</t>
  </si>
  <si>
    <t>Table 13. Percentage satisfied scores by subject area</t>
  </si>
  <si>
    <t>-------------+---------------------------------------------------------------------------------------------------</t>
  </si>
  <si>
    <t>|</t>
  </si>
  <si>
    <t>DEVEL~AT</t>
  </si>
  <si>
    <t>ENGAG~AT</t>
  </si>
  <si>
    <t>TEACHI~T</t>
  </si>
  <si>
    <t>SUPPO~AT</t>
  </si>
  <si>
    <t>RESOUR~T</t>
  </si>
  <si>
    <t>GTS_SAT</t>
  </si>
  <si>
    <t>GSS_SAT</t>
  </si>
  <si>
    <t>OSI_SAT</t>
  </si>
  <si>
    <t>CGS_SAT</t>
  </si>
  <si>
    <t>GQS_SAT</t>
  </si>
  <si>
    <t>LCS_SAT</t>
  </si>
  <si>
    <t>DEVELOPME~AT</t>
  </si>
  <si>
    <t>ENGAGEMENT~T</t>
  </si>
  <si>
    <t>RESOURCES_~T</t>
  </si>
  <si>
    <t>GTS</t>
  </si>
  <si>
    <t>GSS</t>
  </si>
  <si>
    <t>OSI</t>
  </si>
  <si>
    <t>CGS</t>
  </si>
  <si>
    <t>GQS</t>
  </si>
  <si>
    <t>LCS</t>
  </si>
  <si>
    <t>Good Teaching Scale</t>
  </si>
  <si>
    <t>Generic Skills Scale</t>
  </si>
  <si>
    <t>Overall Satisfaction Item</t>
  </si>
  <si>
    <t>Clear Goals and Standards</t>
  </si>
  <si>
    <t>Graduate Qualities Scale</t>
  </si>
  <si>
    <t>Learning Community Scale</t>
  </si>
  <si>
    <t>NSSE and UES, entire education experience rated positively, %</t>
  </si>
  <si>
    <t>NSSE</t>
  </si>
  <si>
    <t>UES</t>
  </si>
  <si>
    <t>1st year</t>
  </si>
  <si>
    <t>Senior year</t>
  </si>
  <si>
    <t>Table 17. Selected reasons for considering early departure</t>
  </si>
  <si>
    <t>grade  Average grades to date</t>
  </si>
  <si>
    <t>1  No results</t>
  </si>
  <si>
    <t>2  0-49%</t>
  </si>
  <si>
    <t>3  50-59%</t>
  </si>
  <si>
    <t>4  60-69%</t>
  </si>
  <si>
    <t>5  70-79%</t>
  </si>
  <si>
    <t>6  80-89%</t>
  </si>
  <si>
    <t>7  90-100%</t>
  </si>
  <si>
    <t>Table 17. Percentage satisfied scores by subject area</t>
  </si>
  <si>
    <t>Per cent considering departure</t>
  </si>
  <si>
    <t>ATSI</t>
  </si>
  <si>
    <t>Not ATSI</t>
  </si>
  <si>
    <t>Table 16. Percentage of students considering early departure by subgroup</t>
  </si>
  <si>
    <t>Yes</t>
  </si>
  <si>
    <t>glovledu_sat  Quality of overall educational experience</t>
  </si>
  <si>
    <t>qlteach_sat  Quality of teaching</t>
  </si>
  <si>
    <t>expthink_sat  Critical thinking skills developed by course</t>
  </si>
  <si>
    <t>expprbslv_sat  Complex problem solving developed by course</t>
  </si>
  <si>
    <t>expwrkoth_sat  Teamwork developed by course</t>
  </si>
  <si>
    <t>expconfind_sat  Independent learning developed by course</t>
  </si>
  <si>
    <t>expwriting_sat  Written communication developed by course</t>
  </si>
  <si>
    <t>expspeak_sat  Spoken communication developed by course</t>
  </si>
  <si>
    <t>expknowl_sat  Knowledge of study areas developed by course</t>
  </si>
  <si>
    <t>expwrkskill_sat  Work readiness developed by course</t>
  </si>
  <si>
    <t>feelprepared_sat  Felt prepared for study</t>
  </si>
  <si>
    <t>sense_sat  Sense of belonging to university</t>
  </si>
  <si>
    <t>partidiscus_sat  Online or face-to-face discussions</t>
  </si>
  <si>
    <t>workothers_sat  Worked with other students</t>
  </si>
  <si>
    <t>interactoth_sat  Student interaction outside study</t>
  </si>
  <si>
    <t>interactdiff_sat  Interacted with different students</t>
  </si>
  <si>
    <t>opploc_sat  Opportunities to interact with local students</t>
  </si>
  <si>
    <t>stdstruc_sat  Course well structured</t>
  </si>
  <si>
    <t>stdrelev_sat  Course relevant to education overall</t>
  </si>
  <si>
    <t>tchactiveng_sat  Teaching staff actively engaged students</t>
  </si>
  <si>
    <t>tchconlrn_sat  Teaching staff concerned about student learning</t>
  </si>
  <si>
    <t>tchclexpec_sat  Teaching staff explained coursework and assessment</t>
  </si>
  <si>
    <t>tchstimint_sat  Teaching staff provided intellectual stimulation</t>
  </si>
  <si>
    <t>tchfeedbck_sat  Teaching staff provided constructive feedback</t>
  </si>
  <si>
    <t>tchhelpapp_sat  Teaching staff were helpful and approachable</t>
  </si>
  <si>
    <t>tchasschlng_sat  Teaching staff set challenging assessments</t>
  </si>
  <si>
    <t>effenrolm_sat  Efficient enrolment and admissions processes</t>
  </si>
  <si>
    <t>indorien_sat  Induction / orientation activities relevant / helpful</t>
  </si>
  <si>
    <t>supsettle_sat  Supported to settle into university</t>
  </si>
  <si>
    <t>admavail_sat  Admin staff/systems available</t>
  </si>
  <si>
    <t>admhelp_sat  Admin staff/systems helpful</t>
  </si>
  <si>
    <t>caravail_sat  Careers advisors available</t>
  </si>
  <si>
    <t>carhelp_sat  Careers advisors helpful</t>
  </si>
  <si>
    <t>acdavail_sat  Academic or learning advisors available</t>
  </si>
  <si>
    <t>acdhelp_sat  Academic or learning advisors helpful</t>
  </si>
  <si>
    <t>supavail_sat  Other advisors available</t>
  </si>
  <si>
    <t>suphelp_sat  Other advisors helpful</t>
  </si>
  <si>
    <t>uniservices_sat  University services used to support study</t>
  </si>
  <si>
    <t>offsup_sat  Have been offered relevant support</t>
  </si>
  <si>
    <t>englang_sat  English language support received</t>
  </si>
  <si>
    <t>qltchspc_sat  Teaching spaces - quality</t>
  </si>
  <si>
    <t>qlstdspc_sat  Student spaces - quality</t>
  </si>
  <si>
    <t>qlonlmat_sat  Online learning materials - quality</t>
  </si>
  <si>
    <t>qlcompit_sat  Computing/IT resources - quality</t>
  </si>
  <si>
    <t>qltxtbook_sat  Textbooks and learning resources - quality</t>
  </si>
  <si>
    <t>qlequip_sat  Laboratory or studio equipment - quality</t>
  </si>
  <si>
    <t>qllibres_sat  Library resources and facilities - quality</t>
  </si>
  <si>
    <t>studentyear  Student year</t>
  </si>
  <si>
    <t>1.00  First year</t>
  </si>
  <si>
    <t>3.00  Later year</t>
  </si>
  <si>
    <t>sensebelong_sat</t>
  </si>
  <si>
    <t>qlovledu_sat</t>
  </si>
  <si>
    <t>C</t>
  </si>
  <si>
    <t>LY</t>
  </si>
  <si>
    <t>Focus areas</t>
  </si>
  <si>
    <t>Questionnaire items</t>
  </si>
  <si>
    <t>Project element</t>
  </si>
  <si>
    <t>Number of participating institutions</t>
  </si>
  <si>
    <t>Number of “in-scope” students</t>
  </si>
  <si>
    <t>Data collection period</t>
  </si>
  <si>
    <t>July-October</t>
  </si>
  <si>
    <t>August-November</t>
  </si>
  <si>
    <t>Data collection mode</t>
  </si>
  <si>
    <t>Online and telephone</t>
  </si>
  <si>
    <t>Online</t>
  </si>
  <si>
    <t>Overall response rate (%)</t>
  </si>
  <si>
    <t>24.2 (online 21.1)</t>
  </si>
  <si>
    <r>
      <t>Number of completed surveys (student level)</t>
    </r>
    <r>
      <rPr>
        <vertAlign val="superscript"/>
        <sz val="9"/>
        <color theme="1"/>
        <rFont val="Times New Roman"/>
        <family val="1"/>
      </rPr>
      <t>a</t>
    </r>
  </si>
  <si>
    <t>Number of valid surveys (course level)</t>
  </si>
  <si>
    <t>N/A</t>
  </si>
  <si>
    <t>Analytic unit</t>
  </si>
  <si>
    <t>Student</t>
  </si>
  <si>
    <t>Course</t>
  </si>
  <si>
    <t>Table 1. UES project overview, 2012 and 2013</t>
  </si>
  <si>
    <t>Operational cohort</t>
  </si>
  <si>
    <t>Commencement date</t>
  </si>
  <si>
    <t>Completion date</t>
  </si>
  <si>
    <t>Cohort 1</t>
  </si>
  <si>
    <t>Cohort 1a</t>
  </si>
  <si>
    <t>Cohort 1b</t>
  </si>
  <si>
    <t>Cohort 1c</t>
  </si>
  <si>
    <t>Cohort 1d</t>
  </si>
  <si>
    <t xml:space="preserve">University of Newcastle </t>
  </si>
  <si>
    <t>Cohort 1e</t>
  </si>
  <si>
    <t xml:space="preserve">University of Canberra </t>
  </si>
  <si>
    <t>Cohort 1f</t>
  </si>
  <si>
    <t>Cohort 2</t>
  </si>
  <si>
    <t xml:space="preserve">The University of Queensland </t>
  </si>
  <si>
    <t>Cohort 3</t>
  </si>
  <si>
    <t>Cohort 3a</t>
  </si>
  <si>
    <t>Curtin University of Technology</t>
  </si>
  <si>
    <t>Cohort 3b</t>
  </si>
  <si>
    <t>Cohort 4</t>
  </si>
  <si>
    <t>Table 2. Operational cohorts for the 2013 UES</t>
  </si>
  <si>
    <t>The University of Canberra</t>
  </si>
  <si>
    <t>Table 3. Institutions that participated in the 2013 CEQ trial</t>
  </si>
  <si>
    <t>Version A</t>
  </si>
  <si>
    <t>Version B</t>
  </si>
  <si>
    <t>Version C</t>
  </si>
  <si>
    <t>Version D</t>
  </si>
  <si>
    <t>Version E</t>
  </si>
  <si>
    <t>Module 2</t>
  </si>
  <si>
    <t>UES 1</t>
  </si>
  <si>
    <t>Module 1</t>
  </si>
  <si>
    <t>Demographics</t>
  </si>
  <si>
    <t>Module 3</t>
  </si>
  <si>
    <t>UES 2</t>
  </si>
  <si>
    <t>Module 4</t>
  </si>
  <si>
    <t>UES 3</t>
  </si>
  <si>
    <t>Module 6</t>
  </si>
  <si>
    <t>CEQ</t>
  </si>
  <si>
    <t>Module 5</t>
  </si>
  <si>
    <t>Institution Q’s</t>
  </si>
  <si>
    <t>Table 4. 2013 UES module rotations</t>
  </si>
  <si>
    <t>Table 5. UES response rates, 2012 and 2013</t>
  </si>
  <si>
    <t>Table 10. Percentage satisfied results by subgroup with 95 per cent confidence intervals</t>
  </si>
  <si>
    <t>Table 11. Percentage satisfied results by subject area with 95 per cent confidence intervals</t>
  </si>
  <si>
    <t>Table 14. Percentage satisfied results by subject area, 2012 and 2013</t>
  </si>
  <si>
    <t>Table 15. Percentage satisfied results for UEQ items by stage of studies, 2012 and 2013</t>
  </si>
  <si>
    <t>Table 33. Skills Development item response category percentages</t>
  </si>
  <si>
    <t>Table 34. Learner Engagement item response category percentages</t>
  </si>
  <si>
    <t>Table 35. Teaching Quality item response category percentages</t>
  </si>
  <si>
    <t>Table 36. Student Support item response category percentages</t>
  </si>
  <si>
    <t>Table 37. Learning Resources item response category percentages</t>
  </si>
  <si>
    <t>Table 25. Tetrachoric correlation matrix of UES focus areas and CEQ scales</t>
  </si>
  <si>
    <t>Scale</t>
  </si>
  <si>
    <t>The staff put a lot of time into commenting on my work.</t>
  </si>
  <si>
    <t>The teaching staff normally gave me helpful feedback on how I was going.</t>
  </si>
  <si>
    <t>The teaching staff of this course motivated me to do my best work.</t>
  </si>
  <si>
    <t>My lecturers were extremely good at explaining things.</t>
  </si>
  <si>
    <t>The teaching staff worked hard to make their subjects interesting.</t>
  </si>
  <si>
    <t>The staff made a real effort to understand difficulties I might be having with my work.</t>
  </si>
  <si>
    <t>The course helped me develop my ability to work as a team member.</t>
  </si>
  <si>
    <t>The course sharpened my analytic skills.</t>
  </si>
  <si>
    <t>The course developed my problem-solving skills.</t>
  </si>
  <si>
    <t>The course improved my skills in written communication.</t>
  </si>
  <si>
    <t>As a result of my course, I feel confident about tackling unfamiliar problems.</t>
  </si>
  <si>
    <t>My course helped me to develop the ability to plan my own work.</t>
  </si>
  <si>
    <t>Overall, I was satisfied with the quality of this course.</t>
  </si>
  <si>
    <t>It was always easy to know the standard of work expected.</t>
  </si>
  <si>
    <t>I usually had a clear idea of where I was going and what was expected of me in this course.</t>
  </si>
  <si>
    <t>It was often hard to discover what was expected of me in this course. R</t>
  </si>
  <si>
    <t>The staff made it clear right from the start what they expected from students.</t>
  </si>
  <si>
    <t>The course provided me with a broad overview of my field of knowledge.</t>
  </si>
  <si>
    <t>The course developed my confidence to investigate new ideas.</t>
  </si>
  <si>
    <t>University stimulated my enthusiasm for further learning.</t>
  </si>
  <si>
    <t>I learned to apply principles from this course to new situations.</t>
  </si>
  <si>
    <t>I consider what I learned valuable for my future.</t>
  </si>
  <si>
    <t>My university experience encouraged me to value perspectives other than my own.</t>
  </si>
  <si>
    <t>I felt part of a group of students and staff committed to learning.</t>
  </si>
  <si>
    <t>Students’ ideas and suggestions were used during the course.</t>
  </si>
  <si>
    <t>I learned to explore ideas confidently with other people.</t>
  </si>
  <si>
    <t>I felt I belonged to the university community.</t>
  </si>
  <si>
    <t>I was able to explore academic interests with staff and students.</t>
  </si>
  <si>
    <t>Table 24. CEQ scales and items administered on the 2013 UES</t>
  </si>
  <si>
    <t>Minimum cell size</t>
  </si>
  <si>
    <t>Management &amp; Commerce – Other</t>
  </si>
  <si>
    <t>14  Architecture &amp; Forestry</t>
  </si>
  <si>
    <t>TEACHING_SAT  Teaching quality - satisfied</t>
  </si>
  <si>
    <t>DEVELOPMENT_SAT  Skills development - satisfied</t>
  </si>
  <si>
    <t>ENGAGEMENT_SAT  Learner engagement - satisfied</t>
  </si>
  <si>
    <t>SUPPORT_SAT  Student support - satisfied</t>
  </si>
  <si>
    <t>RESOURCES_SAT  Learning resources - satisfied</t>
  </si>
  <si>
    <t>Federation University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</si>
</sst>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000000"/>
      <name val="Times New Roman"/>
      <family val="1"/>
    </font>
    <font>
      <vertAlign val="superscript"/>
      <sz val="9"/>
      <color theme="1"/>
      <name val="Times New Roman"/>
      <family val="1"/>
    </font>
    <font>
      <b/>
      <sz val="9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6" borderId="0" xfId="0" applyFill="1"/>
    <xf numFmtId="166" fontId="1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166" fontId="0" fillId="5" borderId="0" xfId="0" applyNumberFormat="1" applyFill="1" applyAlignment="1">
      <alignment horizontal="center"/>
    </xf>
    <xf numFmtId="166" fontId="0" fillId="8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/>
    <xf numFmtId="0" fontId="0" fillId="12" borderId="0" xfId="0" applyFill="1"/>
    <xf numFmtId="166" fontId="0" fillId="11" borderId="0" xfId="0" applyNumberFormat="1" applyFill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11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2" borderId="0" xfId="0" applyNumberFormat="1" applyFill="1"/>
    <xf numFmtId="0" fontId="3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14" borderId="0" xfId="0" applyFill="1"/>
    <xf numFmtId="0" fontId="0" fillId="8" borderId="0" xfId="0" quotePrefix="1" applyFill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0" fillId="15" borderId="0" xfId="0" applyFill="1"/>
    <xf numFmtId="166" fontId="0" fillId="8" borderId="11" xfId="0" applyNumberFormat="1" applyFill="1" applyBorder="1" applyAlignment="1">
      <alignment horizontal="center"/>
    </xf>
    <xf numFmtId="166" fontId="0" fillId="13" borderId="17" xfId="0" applyNumberFormat="1" applyFill="1" applyBorder="1" applyAlignment="1">
      <alignment horizontal="center"/>
    </xf>
    <xf numFmtId="166" fontId="0" fillId="16" borderId="12" xfId="0" applyNumberFormat="1" applyFill="1" applyBorder="1" applyAlignment="1">
      <alignment horizontal="center"/>
    </xf>
    <xf numFmtId="166" fontId="0" fillId="8" borderId="13" xfId="0" applyNumberFormat="1" applyFill="1" applyBorder="1" applyAlignment="1">
      <alignment horizontal="center"/>
    </xf>
    <xf numFmtId="166" fontId="0" fillId="13" borderId="0" xfId="0" applyNumberFormat="1" applyFill="1" applyBorder="1" applyAlignment="1">
      <alignment horizontal="center"/>
    </xf>
    <xf numFmtId="166" fontId="0" fillId="16" borderId="14" xfId="0" applyNumberFormat="1" applyFill="1" applyBorder="1" applyAlignment="1">
      <alignment horizontal="center"/>
    </xf>
    <xf numFmtId="166" fontId="0" fillId="8" borderId="15" xfId="0" applyNumberFormat="1" applyFill="1" applyBorder="1" applyAlignment="1">
      <alignment horizontal="center"/>
    </xf>
    <xf numFmtId="166" fontId="0" fillId="13" borderId="10" xfId="0" applyNumberFormat="1" applyFill="1" applyBorder="1" applyAlignment="1">
      <alignment horizontal="center"/>
    </xf>
    <xf numFmtId="166" fontId="0" fillId="16" borderId="16" xfId="0" applyNumberFormat="1" applyFill="1" applyBorder="1" applyAlignment="1">
      <alignment horizontal="center"/>
    </xf>
    <xf numFmtId="166" fontId="0" fillId="16" borderId="0" xfId="0" applyNumberFormat="1" applyFill="1" applyBorder="1" applyAlignment="1">
      <alignment horizontal="center"/>
    </xf>
    <xf numFmtId="166" fontId="0" fillId="16" borderId="17" xfId="0" applyNumberFormat="1" applyFill="1" applyBorder="1" applyAlignment="1">
      <alignment horizontal="center"/>
    </xf>
    <xf numFmtId="166" fontId="0" fillId="16" borderId="10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6" fontId="0" fillId="2" borderId="0" xfId="0" applyNumberFormat="1" applyFill="1" applyAlignment="1">
      <alignment horizontal="center"/>
    </xf>
    <xf numFmtId="166" fontId="0" fillId="13" borderId="0" xfId="0" applyNumberFormat="1" applyFill="1" applyAlignment="1">
      <alignment horizontal="center"/>
    </xf>
    <xf numFmtId="166" fontId="0" fillId="3" borderId="0" xfId="0" applyNumberFormat="1" applyFill="1"/>
    <xf numFmtId="166" fontId="0" fillId="0" borderId="0" xfId="0" applyNumberFormat="1"/>
    <xf numFmtId="166" fontId="0" fillId="3" borderId="0" xfId="0" applyNumberFormat="1" applyFill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66" fontId="0" fillId="15" borderId="0" xfId="0" applyNumberFormat="1" applyFill="1"/>
    <xf numFmtId="0" fontId="1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left" vertical="center" textRotation="90" wrapText="1"/>
    </xf>
    <xf numFmtId="0" fontId="1" fillId="0" borderId="6" xfId="0" applyFont="1" applyBorder="1" applyAlignment="1">
      <alignment horizontal="left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StErrInst!$AJ$3:$AJ$42</c:f>
                <c:numCache>
                  <c:formatCode>General</c:formatCode>
                  <c:ptCount val="40"/>
                  <c:pt idx="0">
                    <c:v>2.4756818066550306</c:v>
                  </c:pt>
                  <c:pt idx="1">
                    <c:v>2.3314099144045302</c:v>
                  </c:pt>
                  <c:pt idx="2">
                    <c:v>1.2257318993283168</c:v>
                  </c:pt>
                  <c:pt idx="3">
                    <c:v>1.4466398360073411</c:v>
                  </c:pt>
                  <c:pt idx="4">
                    <c:v>1.3383526303096613</c:v>
                  </c:pt>
                  <c:pt idx="5">
                    <c:v>0.99928596883495391</c:v>
                  </c:pt>
                  <c:pt idx="6">
                    <c:v>1.2083017300902608</c:v>
                  </c:pt>
                  <c:pt idx="7">
                    <c:v>1.747959724870972</c:v>
                  </c:pt>
                  <c:pt idx="8">
                    <c:v>1.2770824671100169</c:v>
                  </c:pt>
                  <c:pt idx="9">
                    <c:v>1.7615277880198466</c:v>
                  </c:pt>
                  <c:pt idx="10">
                    <c:v>1.2313486293072975</c:v>
                  </c:pt>
                  <c:pt idx="11">
                    <c:v>2.2198350421193536</c:v>
                  </c:pt>
                  <c:pt idx="12">
                    <c:v>1.476908762973949</c:v>
                  </c:pt>
                  <c:pt idx="13">
                    <c:v>1.2350184222257943</c:v>
                  </c:pt>
                  <c:pt idx="14">
                    <c:v>1.0223037809304594</c:v>
                  </c:pt>
                  <c:pt idx="15">
                    <c:v>1.285888884012014</c:v>
                  </c:pt>
                  <c:pt idx="16">
                    <c:v>1.5655247268948693</c:v>
                  </c:pt>
                  <c:pt idx="17">
                    <c:v>1.061507067086394</c:v>
                  </c:pt>
                  <c:pt idx="18">
                    <c:v>1.8686489357140224</c:v>
                  </c:pt>
                  <c:pt idx="19">
                    <c:v>1.1828206287619361</c:v>
                  </c:pt>
                  <c:pt idx="20">
                    <c:v>1.8100305062321804</c:v>
                  </c:pt>
                  <c:pt idx="21">
                    <c:v>1.0291915306239279</c:v>
                  </c:pt>
                  <c:pt idx="22">
                    <c:v>1.2005230867770185</c:v>
                  </c:pt>
                  <c:pt idx="23">
                    <c:v>2.7242933167932319</c:v>
                  </c:pt>
                  <c:pt idx="24">
                    <c:v>1.369899708504406</c:v>
                  </c:pt>
                  <c:pt idx="25">
                    <c:v>0.67933284419952111</c:v>
                  </c:pt>
                  <c:pt idx="26">
                    <c:v>1.047343446209811</c:v>
                  </c:pt>
                  <c:pt idx="27">
                    <c:v>0.96394439219212991</c:v>
                  </c:pt>
                  <c:pt idx="28">
                    <c:v>0.93844969506566045</c:v>
                  </c:pt>
                  <c:pt idx="29">
                    <c:v>0.90624384302405769</c:v>
                  </c:pt>
                  <c:pt idx="30">
                    <c:v>0.98995231793943383</c:v>
                  </c:pt>
                  <c:pt idx="31">
                    <c:v>1.0047605282365817</c:v>
                  </c:pt>
                  <c:pt idx="32">
                    <c:v>1.6467564295444599</c:v>
                  </c:pt>
                  <c:pt idx="33">
                    <c:v>1.724919567908461</c:v>
                  </c:pt>
                  <c:pt idx="34">
                    <c:v>1.3465072993098595</c:v>
                  </c:pt>
                  <c:pt idx="35">
                    <c:v>1.431671676793663</c:v>
                  </c:pt>
                  <c:pt idx="36">
                    <c:v>1.7500058375811873</c:v>
                  </c:pt>
                  <c:pt idx="37">
                    <c:v>6.2191543795507549</c:v>
                  </c:pt>
                  <c:pt idx="38">
                    <c:v>1.7251966120072151</c:v>
                  </c:pt>
                  <c:pt idx="39">
                    <c:v>2.4950018908332932</c:v>
                  </c:pt>
                </c:numCache>
              </c:numRef>
            </c:plus>
            <c:minus>
              <c:numRef>
                <c:f>StErrInst!$AJ$3:$AJ$42</c:f>
                <c:numCache>
                  <c:formatCode>General</c:formatCode>
                  <c:ptCount val="40"/>
                  <c:pt idx="0">
                    <c:v>2.4756818066550306</c:v>
                  </c:pt>
                  <c:pt idx="1">
                    <c:v>2.3314099144045302</c:v>
                  </c:pt>
                  <c:pt idx="2">
                    <c:v>1.2257318993283168</c:v>
                  </c:pt>
                  <c:pt idx="3">
                    <c:v>1.4466398360073411</c:v>
                  </c:pt>
                  <c:pt idx="4">
                    <c:v>1.3383526303096613</c:v>
                  </c:pt>
                  <c:pt idx="5">
                    <c:v>0.99928596883495391</c:v>
                  </c:pt>
                  <c:pt idx="6">
                    <c:v>1.2083017300902608</c:v>
                  </c:pt>
                  <c:pt idx="7">
                    <c:v>1.747959724870972</c:v>
                  </c:pt>
                  <c:pt idx="8">
                    <c:v>1.2770824671100169</c:v>
                  </c:pt>
                  <c:pt idx="9">
                    <c:v>1.7615277880198466</c:v>
                  </c:pt>
                  <c:pt idx="10">
                    <c:v>1.2313486293072975</c:v>
                  </c:pt>
                  <c:pt idx="11">
                    <c:v>2.2198350421193536</c:v>
                  </c:pt>
                  <c:pt idx="12">
                    <c:v>1.476908762973949</c:v>
                  </c:pt>
                  <c:pt idx="13">
                    <c:v>1.2350184222257943</c:v>
                  </c:pt>
                  <c:pt idx="14">
                    <c:v>1.0223037809304594</c:v>
                  </c:pt>
                  <c:pt idx="15">
                    <c:v>1.285888884012014</c:v>
                  </c:pt>
                  <c:pt idx="16">
                    <c:v>1.5655247268948693</c:v>
                  </c:pt>
                  <c:pt idx="17">
                    <c:v>1.061507067086394</c:v>
                  </c:pt>
                  <c:pt idx="18">
                    <c:v>1.8686489357140224</c:v>
                  </c:pt>
                  <c:pt idx="19">
                    <c:v>1.1828206287619361</c:v>
                  </c:pt>
                  <c:pt idx="20">
                    <c:v>1.8100305062321804</c:v>
                  </c:pt>
                  <c:pt idx="21">
                    <c:v>1.0291915306239279</c:v>
                  </c:pt>
                  <c:pt idx="22">
                    <c:v>1.2005230867770185</c:v>
                  </c:pt>
                  <c:pt idx="23">
                    <c:v>2.7242933167932319</c:v>
                  </c:pt>
                  <c:pt idx="24">
                    <c:v>1.369899708504406</c:v>
                  </c:pt>
                  <c:pt idx="25">
                    <c:v>0.67933284419952111</c:v>
                  </c:pt>
                  <c:pt idx="26">
                    <c:v>1.047343446209811</c:v>
                  </c:pt>
                  <c:pt idx="27">
                    <c:v>0.96394439219212991</c:v>
                  </c:pt>
                  <c:pt idx="28">
                    <c:v>0.93844969506566045</c:v>
                  </c:pt>
                  <c:pt idx="29">
                    <c:v>0.90624384302405769</c:v>
                  </c:pt>
                  <c:pt idx="30">
                    <c:v>0.98995231793943383</c:v>
                  </c:pt>
                  <c:pt idx="31">
                    <c:v>1.0047605282365817</c:v>
                  </c:pt>
                  <c:pt idx="32">
                    <c:v>1.6467564295444599</c:v>
                  </c:pt>
                  <c:pt idx="33">
                    <c:v>1.724919567908461</c:v>
                  </c:pt>
                  <c:pt idx="34">
                    <c:v>1.3465072993098595</c:v>
                  </c:pt>
                  <c:pt idx="35">
                    <c:v>1.431671676793663</c:v>
                  </c:pt>
                  <c:pt idx="36">
                    <c:v>1.7500058375811873</c:v>
                  </c:pt>
                  <c:pt idx="37">
                    <c:v>6.2191543795507549</c:v>
                  </c:pt>
                  <c:pt idx="38">
                    <c:v>1.7251966120072151</c:v>
                  </c:pt>
                  <c:pt idx="39">
                    <c:v>2.4950018908332932</c:v>
                  </c:pt>
                </c:numCache>
              </c:numRef>
            </c:minus>
          </c:errBars>
          <c:cat>
            <c:strRef>
              <c:f>StErrInst!$AH$3:$AH$42</c:f>
              <c:strCache>
                <c:ptCount val="40"/>
                <c:pt idx="0">
                  <c:v>U40</c:v>
                </c:pt>
                <c:pt idx="1">
                  <c:v>U11</c:v>
                </c:pt>
                <c:pt idx="2">
                  <c:v>U02</c:v>
                </c:pt>
                <c:pt idx="3">
                  <c:v>U22</c:v>
                </c:pt>
                <c:pt idx="4">
                  <c:v>U23</c:v>
                </c:pt>
                <c:pt idx="5">
                  <c:v>U25</c:v>
                </c:pt>
                <c:pt idx="6">
                  <c:v>U10</c:v>
                </c:pt>
                <c:pt idx="7">
                  <c:v>U29</c:v>
                </c:pt>
                <c:pt idx="8">
                  <c:v>U19</c:v>
                </c:pt>
                <c:pt idx="9">
                  <c:v>U05</c:v>
                </c:pt>
                <c:pt idx="10">
                  <c:v>U39</c:v>
                </c:pt>
                <c:pt idx="11">
                  <c:v>U24</c:v>
                </c:pt>
                <c:pt idx="12">
                  <c:v>U35</c:v>
                </c:pt>
                <c:pt idx="13">
                  <c:v>U09</c:v>
                </c:pt>
                <c:pt idx="14">
                  <c:v>U06</c:v>
                </c:pt>
                <c:pt idx="15">
                  <c:v>U03</c:v>
                </c:pt>
                <c:pt idx="16">
                  <c:v>U04</c:v>
                </c:pt>
                <c:pt idx="17">
                  <c:v>U26</c:v>
                </c:pt>
                <c:pt idx="18">
                  <c:v>U13</c:v>
                </c:pt>
                <c:pt idx="19">
                  <c:v>U37</c:v>
                </c:pt>
                <c:pt idx="20">
                  <c:v>U30</c:v>
                </c:pt>
                <c:pt idx="21">
                  <c:v>U15</c:v>
                </c:pt>
                <c:pt idx="22">
                  <c:v>U18</c:v>
                </c:pt>
                <c:pt idx="23">
                  <c:v>U34</c:v>
                </c:pt>
                <c:pt idx="24">
                  <c:v>U31</c:v>
                </c:pt>
                <c:pt idx="25">
                  <c:v>U33</c:v>
                </c:pt>
                <c:pt idx="26">
                  <c:v>U01</c:v>
                </c:pt>
                <c:pt idx="27">
                  <c:v>U32</c:v>
                </c:pt>
                <c:pt idx="28">
                  <c:v>U21</c:v>
                </c:pt>
                <c:pt idx="29">
                  <c:v>U20</c:v>
                </c:pt>
                <c:pt idx="30">
                  <c:v>U16</c:v>
                </c:pt>
                <c:pt idx="31">
                  <c:v>U17</c:v>
                </c:pt>
                <c:pt idx="32">
                  <c:v>U27</c:v>
                </c:pt>
                <c:pt idx="33">
                  <c:v>U07</c:v>
                </c:pt>
                <c:pt idx="34">
                  <c:v>U08</c:v>
                </c:pt>
                <c:pt idx="35">
                  <c:v>U38</c:v>
                </c:pt>
                <c:pt idx="36">
                  <c:v>U28</c:v>
                </c:pt>
                <c:pt idx="37">
                  <c:v>U36</c:v>
                </c:pt>
                <c:pt idx="38">
                  <c:v>U14</c:v>
                </c:pt>
                <c:pt idx="39">
                  <c:v>U12</c:v>
                </c:pt>
              </c:strCache>
            </c:strRef>
          </c:cat>
          <c:val>
            <c:numRef>
              <c:f>StErrInst!$AI$3:$AI$42</c:f>
              <c:numCache>
                <c:formatCode>0.0</c:formatCode>
                <c:ptCount val="40"/>
                <c:pt idx="0">
                  <c:v>73.557046979865774</c:v>
                </c:pt>
                <c:pt idx="1">
                  <c:v>73.651635720601234</c:v>
                </c:pt>
                <c:pt idx="2">
                  <c:v>73.916554508748277</c:v>
                </c:pt>
                <c:pt idx="3">
                  <c:v>75.140025850926207</c:v>
                </c:pt>
                <c:pt idx="4">
                  <c:v>75.286478227654712</c:v>
                </c:pt>
                <c:pt idx="5">
                  <c:v>75.908183632734094</c:v>
                </c:pt>
                <c:pt idx="6">
                  <c:v>76.066565809379796</c:v>
                </c:pt>
                <c:pt idx="7">
                  <c:v>76.335361730899422</c:v>
                </c:pt>
                <c:pt idx="8">
                  <c:v>76.347569955817306</c:v>
                </c:pt>
                <c:pt idx="9">
                  <c:v>76.599749058971042</c:v>
                </c:pt>
                <c:pt idx="10">
                  <c:v>76.962252846015588</c:v>
                </c:pt>
                <c:pt idx="11">
                  <c:v>77.307692307692349</c:v>
                </c:pt>
                <c:pt idx="12">
                  <c:v>77.467811158798256</c:v>
                </c:pt>
                <c:pt idx="13">
                  <c:v>77.500000000000057</c:v>
                </c:pt>
                <c:pt idx="14">
                  <c:v>78.120009126169208</c:v>
                </c:pt>
                <c:pt idx="15">
                  <c:v>78.265204386839486</c:v>
                </c:pt>
                <c:pt idx="16">
                  <c:v>78.412039439543335</c:v>
                </c:pt>
                <c:pt idx="17">
                  <c:v>79.050688543803176</c:v>
                </c:pt>
                <c:pt idx="18">
                  <c:v>79.197080291970849</c:v>
                </c:pt>
                <c:pt idx="19">
                  <c:v>79.232371318060189</c:v>
                </c:pt>
                <c:pt idx="20">
                  <c:v>79.523809523809618</c:v>
                </c:pt>
                <c:pt idx="21">
                  <c:v>79.687140556705444</c:v>
                </c:pt>
                <c:pt idx="22">
                  <c:v>79.747722494744139</c:v>
                </c:pt>
                <c:pt idx="23">
                  <c:v>79.87711213517666</c:v>
                </c:pt>
                <c:pt idx="24">
                  <c:v>80.271024312475092</c:v>
                </c:pt>
                <c:pt idx="25">
                  <c:v>80.721062618595823</c:v>
                </c:pt>
                <c:pt idx="26">
                  <c:v>80.756501182033062</c:v>
                </c:pt>
                <c:pt idx="27">
                  <c:v>80.868237347295008</c:v>
                </c:pt>
                <c:pt idx="28">
                  <c:v>80.877156516316902</c:v>
                </c:pt>
                <c:pt idx="29">
                  <c:v>80.877931449188083</c:v>
                </c:pt>
                <c:pt idx="30">
                  <c:v>80.995162404975716</c:v>
                </c:pt>
                <c:pt idx="31">
                  <c:v>81.158677262240388</c:v>
                </c:pt>
                <c:pt idx="32">
                  <c:v>82.302771855010548</c:v>
                </c:pt>
                <c:pt idx="33">
                  <c:v>83.294117647058812</c:v>
                </c:pt>
                <c:pt idx="34">
                  <c:v>83.706225680933784</c:v>
                </c:pt>
                <c:pt idx="35">
                  <c:v>85.072231139646931</c:v>
                </c:pt>
                <c:pt idx="36">
                  <c:v>87.373737373737328</c:v>
                </c:pt>
                <c:pt idx="37">
                  <c:v>88.679245283018858</c:v>
                </c:pt>
                <c:pt idx="38">
                  <c:v>89.243876464323804</c:v>
                </c:pt>
                <c:pt idx="39">
                  <c:v>89.285714285714292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03968"/>
        <c:axId val="207606144"/>
      </c:lineChart>
      <c:catAx>
        <c:axId val="2076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University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207606144"/>
        <c:crosses val="autoZero"/>
        <c:auto val="1"/>
        <c:lblAlgn val="ctr"/>
        <c:lblOffset val="100"/>
        <c:noMultiLvlLbl val="0"/>
      </c:catAx>
      <c:valAx>
        <c:axId val="207606144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207603968"/>
        <c:crosses val="autoZero"/>
        <c:crossBetween val="between"/>
        <c:majorUnit val="10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StErrInst!$AM$3:$AM$42</c:f>
                <c:numCache>
                  <c:formatCode>General</c:formatCode>
                  <c:ptCount val="40"/>
                  <c:pt idx="0">
                    <c:v>2.5455287057132714</c:v>
                  </c:pt>
                  <c:pt idx="1">
                    <c:v>2.3549632659923074</c:v>
                  </c:pt>
                  <c:pt idx="2">
                    <c:v>1.2407709534310074</c:v>
                  </c:pt>
                  <c:pt idx="3">
                    <c:v>1.2453442694904802</c:v>
                  </c:pt>
                  <c:pt idx="4">
                    <c:v>1.3618741277698039</c:v>
                  </c:pt>
                  <c:pt idx="5">
                    <c:v>1.7850503393880934</c:v>
                  </c:pt>
                  <c:pt idx="6">
                    <c:v>1.3022016480019361</c:v>
                  </c:pt>
                  <c:pt idx="7">
                    <c:v>0.9944955416798622</c:v>
                  </c:pt>
                  <c:pt idx="8">
                    <c:v>1.2519562068818542</c:v>
                  </c:pt>
                  <c:pt idx="9">
                    <c:v>1.2364345311079044</c:v>
                  </c:pt>
                  <c:pt idx="10">
                    <c:v>1.7464714372399028</c:v>
                  </c:pt>
                  <c:pt idx="11">
                    <c:v>1.3980735355582175</c:v>
                  </c:pt>
                  <c:pt idx="12">
                    <c:v>2.2119468034871184</c:v>
                  </c:pt>
                  <c:pt idx="13">
                    <c:v>1.4689606128738555</c:v>
                  </c:pt>
                  <c:pt idx="14">
                    <c:v>1.0257445340152371</c:v>
                  </c:pt>
                  <c:pt idx="15">
                    <c:v>1.9010591158176426</c:v>
                  </c:pt>
                  <c:pt idx="16">
                    <c:v>1.0505292951253475</c:v>
                  </c:pt>
                  <c:pt idx="17">
                    <c:v>1.269785289271816</c:v>
                  </c:pt>
                  <c:pt idx="18">
                    <c:v>1.5263386691841594</c:v>
                  </c:pt>
                  <c:pt idx="19">
                    <c:v>0.68981414626045212</c:v>
                  </c:pt>
                  <c:pt idx="20">
                    <c:v>1.0367147931958458</c:v>
                  </c:pt>
                  <c:pt idx="21">
                    <c:v>1.1574425060622118</c:v>
                  </c:pt>
                  <c:pt idx="22">
                    <c:v>1.7680837765262996</c:v>
                  </c:pt>
                  <c:pt idx="23">
                    <c:v>1.359257424631154</c:v>
                  </c:pt>
                  <c:pt idx="24">
                    <c:v>0.94107094943639213</c:v>
                  </c:pt>
                  <c:pt idx="25">
                    <c:v>1.1778946522917932</c:v>
                  </c:pt>
                  <c:pt idx="26">
                    <c:v>1.0092751082243157</c:v>
                  </c:pt>
                  <c:pt idx="27">
                    <c:v>2.668287953640911</c:v>
                  </c:pt>
                  <c:pt idx="28">
                    <c:v>0.95945339823308906</c:v>
                  </c:pt>
                  <c:pt idx="29">
                    <c:v>1.0408788643380962</c:v>
                  </c:pt>
                  <c:pt idx="30">
                    <c:v>0.8955136186358863</c:v>
                  </c:pt>
                  <c:pt idx="31">
                    <c:v>1.6480749825107697</c:v>
                  </c:pt>
                  <c:pt idx="32">
                    <c:v>0.95727713009340076</c:v>
                  </c:pt>
                  <c:pt idx="33">
                    <c:v>1.5079319131903686</c:v>
                  </c:pt>
                  <c:pt idx="34">
                    <c:v>1.3416324251603102</c:v>
                  </c:pt>
                  <c:pt idx="35">
                    <c:v>1.6614495033060606</c:v>
                  </c:pt>
                  <c:pt idx="36">
                    <c:v>1.6669970472837419</c:v>
                  </c:pt>
                  <c:pt idx="37">
                    <c:v>2.4950018908332887</c:v>
                  </c:pt>
                  <c:pt idx="38">
                    <c:v>1.6497389733126935</c:v>
                  </c:pt>
                  <c:pt idx="39">
                    <c:v>4.4163517295175767</c:v>
                  </c:pt>
                </c:numCache>
              </c:numRef>
            </c:plus>
            <c:minus>
              <c:numRef>
                <c:f>StErrInst!$AM$3:$AM$42</c:f>
                <c:numCache>
                  <c:formatCode>General</c:formatCode>
                  <c:ptCount val="40"/>
                  <c:pt idx="0">
                    <c:v>2.5455287057132714</c:v>
                  </c:pt>
                  <c:pt idx="1">
                    <c:v>2.3549632659923074</c:v>
                  </c:pt>
                  <c:pt idx="2">
                    <c:v>1.2407709534310074</c:v>
                  </c:pt>
                  <c:pt idx="3">
                    <c:v>1.2453442694904802</c:v>
                  </c:pt>
                  <c:pt idx="4">
                    <c:v>1.3618741277698039</c:v>
                  </c:pt>
                  <c:pt idx="5">
                    <c:v>1.7850503393880934</c:v>
                  </c:pt>
                  <c:pt idx="6">
                    <c:v>1.3022016480019361</c:v>
                  </c:pt>
                  <c:pt idx="7">
                    <c:v>0.9944955416798622</c:v>
                  </c:pt>
                  <c:pt idx="8">
                    <c:v>1.2519562068818542</c:v>
                  </c:pt>
                  <c:pt idx="9">
                    <c:v>1.2364345311079044</c:v>
                  </c:pt>
                  <c:pt idx="10">
                    <c:v>1.7464714372399028</c:v>
                  </c:pt>
                  <c:pt idx="11">
                    <c:v>1.3980735355582175</c:v>
                  </c:pt>
                  <c:pt idx="12">
                    <c:v>2.2119468034871184</c:v>
                  </c:pt>
                  <c:pt idx="13">
                    <c:v>1.4689606128738555</c:v>
                  </c:pt>
                  <c:pt idx="14">
                    <c:v>1.0257445340152371</c:v>
                  </c:pt>
                  <c:pt idx="15">
                    <c:v>1.9010591158176426</c:v>
                  </c:pt>
                  <c:pt idx="16">
                    <c:v>1.0505292951253475</c:v>
                  </c:pt>
                  <c:pt idx="17">
                    <c:v>1.269785289271816</c:v>
                  </c:pt>
                  <c:pt idx="18">
                    <c:v>1.5263386691841594</c:v>
                  </c:pt>
                  <c:pt idx="19">
                    <c:v>0.68981414626045212</c:v>
                  </c:pt>
                  <c:pt idx="20">
                    <c:v>1.0367147931958458</c:v>
                  </c:pt>
                  <c:pt idx="21">
                    <c:v>1.1574425060622118</c:v>
                  </c:pt>
                  <c:pt idx="22">
                    <c:v>1.7680837765262996</c:v>
                  </c:pt>
                  <c:pt idx="23">
                    <c:v>1.359257424631154</c:v>
                  </c:pt>
                  <c:pt idx="24">
                    <c:v>0.94107094943639213</c:v>
                  </c:pt>
                  <c:pt idx="25">
                    <c:v>1.1778946522917932</c:v>
                  </c:pt>
                  <c:pt idx="26">
                    <c:v>1.0092751082243157</c:v>
                  </c:pt>
                  <c:pt idx="27">
                    <c:v>2.668287953640911</c:v>
                  </c:pt>
                  <c:pt idx="28">
                    <c:v>0.95945339823308906</c:v>
                  </c:pt>
                  <c:pt idx="29">
                    <c:v>1.0408788643380962</c:v>
                  </c:pt>
                  <c:pt idx="30">
                    <c:v>0.8955136186358863</c:v>
                  </c:pt>
                  <c:pt idx="31">
                    <c:v>1.6480749825107697</c:v>
                  </c:pt>
                  <c:pt idx="32">
                    <c:v>0.95727713009340076</c:v>
                  </c:pt>
                  <c:pt idx="33">
                    <c:v>1.5079319131903686</c:v>
                  </c:pt>
                  <c:pt idx="34">
                    <c:v>1.3416324251603102</c:v>
                  </c:pt>
                  <c:pt idx="35">
                    <c:v>1.6614495033060606</c:v>
                  </c:pt>
                  <c:pt idx="36">
                    <c:v>1.6669970472837419</c:v>
                  </c:pt>
                  <c:pt idx="37">
                    <c:v>2.4950018908332887</c:v>
                  </c:pt>
                  <c:pt idx="38">
                    <c:v>1.6497389733126935</c:v>
                  </c:pt>
                  <c:pt idx="39">
                    <c:v>4.4163517295175767</c:v>
                  </c:pt>
                </c:numCache>
              </c:numRef>
            </c:minus>
          </c:errBars>
          <c:cat>
            <c:strRef>
              <c:f>StErrInst!$AK$3:$AK$42</c:f>
              <c:strCache>
                <c:ptCount val="40"/>
                <c:pt idx="0">
                  <c:v>U40</c:v>
                </c:pt>
                <c:pt idx="1">
                  <c:v>U11</c:v>
                </c:pt>
                <c:pt idx="2">
                  <c:v>U02</c:v>
                </c:pt>
                <c:pt idx="3">
                  <c:v>U10</c:v>
                </c:pt>
                <c:pt idx="4">
                  <c:v>U23</c:v>
                </c:pt>
                <c:pt idx="5">
                  <c:v>U29</c:v>
                </c:pt>
                <c:pt idx="6">
                  <c:v>U19</c:v>
                </c:pt>
                <c:pt idx="7">
                  <c:v>U25</c:v>
                </c:pt>
                <c:pt idx="8">
                  <c:v>U09</c:v>
                </c:pt>
                <c:pt idx="9">
                  <c:v>U39</c:v>
                </c:pt>
                <c:pt idx="10">
                  <c:v>U05</c:v>
                </c:pt>
                <c:pt idx="11">
                  <c:v>U22</c:v>
                </c:pt>
                <c:pt idx="12">
                  <c:v>U24</c:v>
                </c:pt>
                <c:pt idx="13">
                  <c:v>U35</c:v>
                </c:pt>
                <c:pt idx="14">
                  <c:v>U06</c:v>
                </c:pt>
                <c:pt idx="15">
                  <c:v>U13</c:v>
                </c:pt>
                <c:pt idx="16">
                  <c:v>U15</c:v>
                </c:pt>
                <c:pt idx="17">
                  <c:v>U03</c:v>
                </c:pt>
                <c:pt idx="18">
                  <c:v>U04</c:v>
                </c:pt>
                <c:pt idx="19">
                  <c:v>U33</c:v>
                </c:pt>
                <c:pt idx="20">
                  <c:v>U26</c:v>
                </c:pt>
                <c:pt idx="21">
                  <c:v>U37</c:v>
                </c:pt>
                <c:pt idx="22">
                  <c:v>U30</c:v>
                </c:pt>
                <c:pt idx="23">
                  <c:v>U31</c:v>
                </c:pt>
                <c:pt idx="24">
                  <c:v>U21</c:v>
                </c:pt>
                <c:pt idx="25">
                  <c:v>U18</c:v>
                </c:pt>
                <c:pt idx="26">
                  <c:v>U17</c:v>
                </c:pt>
                <c:pt idx="27">
                  <c:v>U34</c:v>
                </c:pt>
                <c:pt idx="28">
                  <c:v>U32</c:v>
                </c:pt>
                <c:pt idx="29">
                  <c:v>U01</c:v>
                </c:pt>
                <c:pt idx="30">
                  <c:v>U20</c:v>
                </c:pt>
                <c:pt idx="31">
                  <c:v>U27</c:v>
                </c:pt>
                <c:pt idx="32">
                  <c:v>U16</c:v>
                </c:pt>
                <c:pt idx="33">
                  <c:v>U38</c:v>
                </c:pt>
                <c:pt idx="34">
                  <c:v>U08</c:v>
                </c:pt>
                <c:pt idx="35">
                  <c:v>U07</c:v>
                </c:pt>
                <c:pt idx="36">
                  <c:v>U28</c:v>
                </c:pt>
                <c:pt idx="37">
                  <c:v>U12</c:v>
                </c:pt>
                <c:pt idx="38">
                  <c:v>U14</c:v>
                </c:pt>
                <c:pt idx="39">
                  <c:v>U36</c:v>
                </c:pt>
              </c:strCache>
            </c:strRef>
          </c:cat>
          <c:val>
            <c:numRef>
              <c:f>StErrInst!$AL$3:$AL$42</c:f>
              <c:numCache>
                <c:formatCode>0.0</c:formatCode>
                <c:ptCount val="40"/>
                <c:pt idx="0">
                  <c:v>70.627503337783764</c:v>
                </c:pt>
                <c:pt idx="1">
                  <c:v>72.663139329806015</c:v>
                </c:pt>
                <c:pt idx="2">
                  <c:v>72.822580645161366</c:v>
                </c:pt>
                <c:pt idx="3">
                  <c:v>73.524096385541995</c:v>
                </c:pt>
                <c:pt idx="4">
                  <c:v>73.734297677959518</c:v>
                </c:pt>
                <c:pt idx="5">
                  <c:v>74.462365591397912</c:v>
                </c:pt>
                <c:pt idx="6">
                  <c:v>74.823736780258528</c:v>
                </c:pt>
                <c:pt idx="7">
                  <c:v>76.058858620003718</c:v>
                </c:pt>
                <c:pt idx="8">
                  <c:v>76.513538180712018</c:v>
                </c:pt>
                <c:pt idx="9">
                  <c:v>76.553166069295031</c:v>
                </c:pt>
                <c:pt idx="10">
                  <c:v>77.082028804007521</c:v>
                </c:pt>
                <c:pt idx="11">
                  <c:v>77.442961687472973</c:v>
                </c:pt>
                <c:pt idx="12">
                  <c:v>77.574590952839216</c:v>
                </c:pt>
                <c:pt idx="13">
                  <c:v>77.753964852121868</c:v>
                </c:pt>
                <c:pt idx="14">
                  <c:v>77.792946530147773</c:v>
                </c:pt>
                <c:pt idx="15">
                  <c:v>78.134110787172006</c:v>
                </c:pt>
                <c:pt idx="16">
                  <c:v>78.337531486146332</c:v>
                </c:pt>
                <c:pt idx="17">
                  <c:v>79.041916167664851</c:v>
                </c:pt>
                <c:pt idx="18">
                  <c:v>79.557157569515795</c:v>
                </c:pt>
                <c:pt idx="19">
                  <c:v>79.828326180257662</c:v>
                </c:pt>
                <c:pt idx="20">
                  <c:v>80.19859813084112</c:v>
                </c:pt>
                <c:pt idx="21">
                  <c:v>80.320569902048007</c:v>
                </c:pt>
                <c:pt idx="22">
                  <c:v>80.581867388362596</c:v>
                </c:pt>
                <c:pt idx="23">
                  <c:v>80.620771985674367</c:v>
                </c:pt>
                <c:pt idx="24">
                  <c:v>80.625777041027703</c:v>
                </c:pt>
                <c:pt idx="25">
                  <c:v>80.664335664335638</c:v>
                </c:pt>
                <c:pt idx="26">
                  <c:v>80.81246806336236</c:v>
                </c:pt>
                <c:pt idx="27">
                  <c:v>80.952380952380963</c:v>
                </c:pt>
                <c:pt idx="28">
                  <c:v>80.964797913950648</c:v>
                </c:pt>
                <c:pt idx="29">
                  <c:v>80.990566037735988</c:v>
                </c:pt>
                <c:pt idx="30">
                  <c:v>81.434007610655001</c:v>
                </c:pt>
                <c:pt idx="31">
                  <c:v>82.290184921763725</c:v>
                </c:pt>
                <c:pt idx="32">
                  <c:v>82.460973370064423</c:v>
                </c:pt>
                <c:pt idx="33">
                  <c:v>83.003741314804884</c:v>
                </c:pt>
                <c:pt idx="34">
                  <c:v>83.852140077821019</c:v>
                </c:pt>
                <c:pt idx="35">
                  <c:v>84.729835552075201</c:v>
                </c:pt>
                <c:pt idx="36">
                  <c:v>88.698284561049462</c:v>
                </c:pt>
                <c:pt idx="37">
                  <c:v>89.285714285714334</c:v>
                </c:pt>
                <c:pt idx="38">
                  <c:v>90.169133192389083</c:v>
                </c:pt>
                <c:pt idx="39">
                  <c:v>94.444444444444414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71008"/>
        <c:axId val="208172928"/>
      </c:lineChart>
      <c:catAx>
        <c:axId val="20817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University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208172928"/>
        <c:crosses val="autoZero"/>
        <c:auto val="1"/>
        <c:lblAlgn val="ctr"/>
        <c:lblOffset val="100"/>
        <c:noMultiLvlLbl val="0"/>
      </c:catAx>
      <c:valAx>
        <c:axId val="208172928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208171008"/>
        <c:crosses val="autoZero"/>
        <c:crossBetween val="between"/>
        <c:majorUnit val="10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Intl!$B$2:$B$3</c:f>
              <c:strCache>
                <c:ptCount val="1"/>
                <c:pt idx="0">
                  <c:v>NSSE 1st year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Intl!$B$4:$B$9</c:f>
              <c:numCache>
                <c:formatCode>General</c:formatCode>
                <c:ptCount val="6"/>
                <c:pt idx="0">
                  <c:v>86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88</c:v>
                </c:pt>
                <c:pt idx="5">
                  <c:v>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Intl!$C$2:$C$3</c:f>
              <c:strCache>
                <c:ptCount val="1"/>
                <c:pt idx="0">
                  <c:v>NSSE Senior year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Intl!$A$4:$A$9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Intl!$C$4:$C$9</c:f>
              <c:numCache>
                <c:formatCode>General</c:formatCode>
                <c:ptCount val="6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Intl!$D$2:$D$3</c:f>
              <c:strCache>
                <c:ptCount val="1"/>
                <c:pt idx="0">
                  <c:v>UES Commencing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Intl!$D$4:$D$9</c:f>
              <c:numCache>
                <c:formatCode>General</c:formatCode>
                <c:ptCount val="6"/>
                <c:pt idx="3">
                  <c:v>81</c:v>
                </c:pt>
                <c:pt idx="4">
                  <c:v>83</c:v>
                </c:pt>
                <c:pt idx="5" formatCode="0">
                  <c:v>81.463572385542321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Intl!$E$2:$E$3</c:f>
              <c:strCache>
                <c:ptCount val="1"/>
                <c:pt idx="0">
                  <c:v>UES Later year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x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Intl!$A$4:$A$9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Intl!$E$4:$E$9</c:f>
              <c:numCache>
                <c:formatCode>General</c:formatCode>
                <c:ptCount val="6"/>
                <c:pt idx="3">
                  <c:v>78</c:v>
                </c:pt>
                <c:pt idx="4">
                  <c:v>76</c:v>
                </c:pt>
                <c:pt idx="5" formatCode="0">
                  <c:v>75.683890577507782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71840"/>
        <c:axId val="222373760"/>
      </c:lineChart>
      <c:catAx>
        <c:axId val="2223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373760"/>
        <c:crosses val="autoZero"/>
        <c:auto val="1"/>
        <c:lblAlgn val="ctr"/>
        <c:lblOffset val="100"/>
        <c:noMultiLvlLbl val="0"/>
      </c:catAx>
      <c:valAx>
        <c:axId val="2223737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371840"/>
        <c:crosses val="autoZero"/>
        <c:crossBetween val="between"/>
        <c:majorUnit val="20"/>
      </c:valAx>
    </c:plotArea>
    <c:legend>
      <c:legendPos val="t"/>
      <c:layout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DropoutGrade!$M$4</c:f>
              <c:strCache>
                <c:ptCount val="1"/>
                <c:pt idx="0">
                  <c:v>Yes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DropoutGrade!$L$5:$L$10</c:f>
              <c:strCache>
                <c:ptCount val="6"/>
                <c:pt idx="0">
                  <c:v>0-49%</c:v>
                </c:pt>
                <c:pt idx="1">
                  <c:v>50-59%</c:v>
                </c:pt>
                <c:pt idx="2">
                  <c:v>60-69%</c:v>
                </c:pt>
                <c:pt idx="3">
                  <c:v>70-79%</c:v>
                </c:pt>
                <c:pt idx="4">
                  <c:v>80-89%</c:v>
                </c:pt>
                <c:pt idx="5">
                  <c:v>90-100%</c:v>
                </c:pt>
              </c:strCache>
            </c:strRef>
          </c:cat>
          <c:val>
            <c:numRef>
              <c:f>DropoutGrade!$M$5:$M$10</c:f>
              <c:numCache>
                <c:formatCode>0</c:formatCode>
                <c:ptCount val="6"/>
                <c:pt idx="0">
                  <c:v>41</c:v>
                </c:pt>
                <c:pt idx="1">
                  <c:v>28</c:v>
                </c:pt>
                <c:pt idx="2">
                  <c:v>19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23680"/>
        <c:axId val="211689856"/>
      </c:lineChart>
      <c:catAx>
        <c:axId val="22242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Average grades to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1689856"/>
        <c:crosses val="autoZero"/>
        <c:auto val="1"/>
        <c:lblAlgn val="ctr"/>
        <c:lblOffset val="100"/>
        <c:noMultiLvlLbl val="0"/>
      </c:catAx>
      <c:valAx>
        <c:axId val="211689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 cent considering early departure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42368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85725</xdr:rowOff>
    </xdr:from>
    <xdr:to>
      <xdr:col>10</xdr:col>
      <xdr:colOff>188850</xdr:colOff>
      <xdr:row>20</xdr:row>
      <xdr:rowOff>70125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22</xdr:row>
      <xdr:rowOff>133350</xdr:rowOff>
    </xdr:from>
    <xdr:to>
      <xdr:col>10</xdr:col>
      <xdr:colOff>141225</xdr:colOff>
      <xdr:row>41</xdr:row>
      <xdr:rowOff>117750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</xdr:row>
      <xdr:rowOff>141287</xdr:rowOff>
    </xdr:from>
    <xdr:to>
      <xdr:col>9</xdr:col>
      <xdr:colOff>296800</xdr:colOff>
      <xdr:row>21</xdr:row>
      <xdr:rowOff>125687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0</xdr:rowOff>
    </xdr:from>
    <xdr:to>
      <xdr:col>9</xdr:col>
      <xdr:colOff>236475</xdr:colOff>
      <xdr:row>21</xdr:row>
      <xdr:rowOff>136800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H1"/>
    </sheetView>
  </sheetViews>
  <sheetFormatPr defaultRowHeight="12" x14ac:dyDescent="0.25"/>
  <cols>
    <col min="1" max="1" width="12.85546875" style="14" customWidth="1"/>
    <col min="2" max="8" width="11.42578125" style="3" customWidth="1"/>
    <col min="9" max="16384" width="9.140625" style="3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3"/>
      <c r="B2" s="124" t="s">
        <v>765</v>
      </c>
      <c r="C2" s="124"/>
      <c r="D2" s="124"/>
      <c r="E2" s="124"/>
      <c r="F2" s="124"/>
      <c r="G2" s="124" t="s">
        <v>766</v>
      </c>
      <c r="H2" s="124"/>
    </row>
    <row r="3" spans="1:8" ht="48" x14ac:dyDescent="0.25">
      <c r="A3" s="123"/>
      <c r="B3" s="95" t="s">
        <v>0</v>
      </c>
      <c r="C3" s="95" t="s">
        <v>1</v>
      </c>
      <c r="D3" s="95" t="s">
        <v>2</v>
      </c>
      <c r="E3" s="95" t="s">
        <v>3</v>
      </c>
      <c r="F3" s="95" t="s">
        <v>4</v>
      </c>
      <c r="G3" s="95" t="s">
        <v>124</v>
      </c>
      <c r="H3" s="95" t="s">
        <v>123</v>
      </c>
    </row>
    <row r="4" spans="1:8" x14ac:dyDescent="0.25">
      <c r="A4" s="89" t="s">
        <v>450</v>
      </c>
      <c r="B4" s="31">
        <f>'Table 12'!C3</f>
        <v>76.8</v>
      </c>
      <c r="C4" s="31">
        <f>'Table 12'!D3</f>
        <v>56.3</v>
      </c>
      <c r="D4" s="31">
        <f>'Table 12'!E3</f>
        <v>81.2</v>
      </c>
      <c r="E4" s="31">
        <f>'Table 12'!F3</f>
        <v>56.9</v>
      </c>
      <c r="F4" s="31">
        <f>'Table 12'!G3</f>
        <v>86.4</v>
      </c>
      <c r="G4" s="31">
        <f>'Table 8'!C4</f>
        <v>81.5</v>
      </c>
      <c r="H4" s="31">
        <f>'Table 8'!E4</f>
        <v>81.400000000000006</v>
      </c>
    </row>
    <row r="5" spans="1:8" x14ac:dyDescent="0.25">
      <c r="A5" s="89" t="s">
        <v>451</v>
      </c>
      <c r="B5" s="31">
        <f>'Table 12'!C4</f>
        <v>82.1</v>
      </c>
      <c r="C5" s="31">
        <f>'Table 12'!D4</f>
        <v>58.1</v>
      </c>
      <c r="D5" s="31">
        <f>'Table 12'!E4</f>
        <v>76</v>
      </c>
      <c r="E5" s="31">
        <f>'Table 12'!F4</f>
        <v>48</v>
      </c>
      <c r="F5" s="31">
        <f>'Table 12'!G4</f>
        <v>78.599999999999994</v>
      </c>
      <c r="G5" s="31">
        <f>'Table 8'!C5</f>
        <v>75.7</v>
      </c>
      <c r="H5" s="31">
        <f>'Table 8'!E5</f>
        <v>75.5</v>
      </c>
    </row>
    <row r="6" spans="1:8" x14ac:dyDescent="0.25">
      <c r="A6" s="96" t="s">
        <v>247</v>
      </c>
      <c r="B6" s="116">
        <f>'Table 12'!C26</f>
        <v>78.900000000000006</v>
      </c>
      <c r="C6" s="116">
        <f>'Table 12'!D26</f>
        <v>57</v>
      </c>
      <c r="D6" s="116">
        <f>'Table 12'!E26</f>
        <v>79.2</v>
      </c>
      <c r="E6" s="116">
        <f>'Table 12'!F26</f>
        <v>53.4</v>
      </c>
      <c r="F6" s="116">
        <f>'Table 12'!G26</f>
        <v>83.3</v>
      </c>
      <c r="G6" s="116">
        <f>'Table 8'!C20</f>
        <v>79.099999999999994</v>
      </c>
      <c r="H6" s="116">
        <f>'Table 8'!E20</f>
        <v>79</v>
      </c>
    </row>
    <row r="8" spans="1:8" x14ac:dyDescent="0.25">
      <c r="A8" s="123"/>
      <c r="B8" s="124" t="s">
        <v>765</v>
      </c>
      <c r="C8" s="124"/>
      <c r="D8" s="124"/>
      <c r="E8" s="124"/>
      <c r="F8" s="124"/>
      <c r="G8" s="124" t="s">
        <v>766</v>
      </c>
      <c r="H8" s="124"/>
    </row>
    <row r="9" spans="1:8" ht="48" x14ac:dyDescent="0.25">
      <c r="A9" s="123"/>
      <c r="B9" s="95" t="s">
        <v>0</v>
      </c>
      <c r="C9" s="95" t="s">
        <v>1</v>
      </c>
      <c r="D9" s="95" t="s">
        <v>2</v>
      </c>
      <c r="E9" s="95" t="s">
        <v>3</v>
      </c>
      <c r="F9" s="95" t="s">
        <v>4</v>
      </c>
      <c r="G9" s="95" t="s">
        <v>124</v>
      </c>
      <c r="H9" s="95" t="s">
        <v>123</v>
      </c>
    </row>
    <row r="10" spans="1:8" x14ac:dyDescent="0.25">
      <c r="A10" s="89">
        <v>2012</v>
      </c>
      <c r="B10" s="31">
        <f>'Table 14'!C49</f>
        <v>82.2</v>
      </c>
      <c r="C10" s="31">
        <f>'Table 14'!D49</f>
        <v>57.8</v>
      </c>
      <c r="D10" s="31">
        <f>'Table 14'!E49</f>
        <v>80.599999999999994</v>
      </c>
      <c r="E10" s="31">
        <f>'Table 14'!F49</f>
        <v>52.9</v>
      </c>
      <c r="F10" s="31">
        <f>'Table 14'!G49</f>
        <v>82.3</v>
      </c>
      <c r="G10" s="31">
        <f>'Table 15'!E29</f>
        <v>80</v>
      </c>
      <c r="H10" s="31">
        <f>'Table 15'!E28</f>
        <v>82.8</v>
      </c>
    </row>
    <row r="11" spans="1:8" x14ac:dyDescent="0.25">
      <c r="A11" s="89">
        <v>2013</v>
      </c>
      <c r="B11" s="31">
        <f>'Table 14'!H49</f>
        <v>78.900000000000006</v>
      </c>
      <c r="C11" s="31">
        <f>'Table 14'!I49</f>
        <v>57</v>
      </c>
      <c r="D11" s="31">
        <f>'Table 14'!J49</f>
        <v>79.2</v>
      </c>
      <c r="E11" s="31">
        <f>'Table 14'!K49</f>
        <v>53.4</v>
      </c>
      <c r="F11" s="31">
        <f>'Table 14'!L49</f>
        <v>83.3</v>
      </c>
      <c r="G11" s="31">
        <f>'Table 15'!H29</f>
        <v>79.099999999999994</v>
      </c>
      <c r="H11" s="31">
        <f>'Table 15'!H28</f>
        <v>79</v>
      </c>
    </row>
  </sheetData>
  <mergeCells count="7">
    <mergeCell ref="A1:H1"/>
    <mergeCell ref="A2:A3"/>
    <mergeCell ref="B2:F2"/>
    <mergeCell ref="G2:H2"/>
    <mergeCell ref="A8:A9"/>
    <mergeCell ref="B8:F8"/>
    <mergeCell ref="G8:H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sqref="A1:H1"/>
    </sheetView>
  </sheetViews>
  <sheetFormatPr defaultRowHeight="12" x14ac:dyDescent="0.25"/>
  <cols>
    <col min="1" max="1" width="15.7109375" style="8" bestFit="1" customWidth="1"/>
    <col min="2" max="2" width="21.42578125" style="8" customWidth="1"/>
    <col min="3" max="8" width="9.28515625" style="7" customWidth="1"/>
    <col min="9" max="16384" width="9.140625" style="11"/>
  </cols>
  <sheetData>
    <row r="1" spans="1:8" x14ac:dyDescent="0.25">
      <c r="A1" s="128" t="s">
        <v>660</v>
      </c>
      <c r="B1" s="128"/>
      <c r="C1" s="128"/>
      <c r="D1" s="128"/>
      <c r="E1" s="128"/>
      <c r="F1" s="128"/>
      <c r="G1" s="128"/>
      <c r="H1" s="128"/>
    </row>
    <row r="2" spans="1:8" ht="24" customHeight="1" x14ac:dyDescent="0.25">
      <c r="A2" s="133" t="s">
        <v>5</v>
      </c>
      <c r="B2" s="133" t="s">
        <v>6</v>
      </c>
      <c r="C2" s="135" t="s">
        <v>124</v>
      </c>
      <c r="D2" s="136"/>
      <c r="E2" s="135" t="s">
        <v>123</v>
      </c>
      <c r="F2" s="136"/>
      <c r="G2" s="135" t="s">
        <v>2</v>
      </c>
      <c r="H2" s="136"/>
    </row>
    <row r="3" spans="1:8" x14ac:dyDescent="0.25">
      <c r="A3" s="134"/>
      <c r="B3" s="134"/>
      <c r="C3" s="90" t="s">
        <v>529</v>
      </c>
      <c r="D3" s="90" t="s">
        <v>530</v>
      </c>
      <c r="E3" s="90" t="s">
        <v>529</v>
      </c>
      <c r="F3" s="90" t="s">
        <v>530</v>
      </c>
      <c r="G3" s="90" t="s">
        <v>529</v>
      </c>
      <c r="H3" s="90" t="s">
        <v>530</v>
      </c>
    </row>
    <row r="4" spans="1:8" x14ac:dyDescent="0.25">
      <c r="A4" s="129" t="s">
        <v>36</v>
      </c>
      <c r="B4" s="32" t="s">
        <v>37</v>
      </c>
      <c r="C4" s="36">
        <f>VALUE(FIXED(StErrSubject!C3*100,1))</f>
        <v>82.7</v>
      </c>
      <c r="D4" s="36">
        <f>VALUE(FIXED(WeightSubject!C3*100,1))</f>
        <v>82.1</v>
      </c>
      <c r="E4" s="36">
        <f>VALUE(FIXED(StErrSubject!E3*100,1))</f>
        <v>84</v>
      </c>
      <c r="F4" s="36">
        <f>VALUE(FIXED(WeightSubject!E3*100,1))</f>
        <v>83.3</v>
      </c>
      <c r="G4" s="36">
        <f>VALUE(FIXED(StErrSubject!G3*100,1))</f>
        <v>82.9</v>
      </c>
      <c r="H4" s="36">
        <f>VALUE(FIXED(WeightSubject!G3*100,1))</f>
        <v>82.1</v>
      </c>
    </row>
    <row r="5" spans="1:8" x14ac:dyDescent="0.25">
      <c r="A5" s="137"/>
      <c r="B5" s="32" t="s">
        <v>38</v>
      </c>
      <c r="C5" s="36">
        <f>VALUE(FIXED(StErrSubject!C4*100,1))</f>
        <v>82.5</v>
      </c>
      <c r="D5" s="36">
        <f>VALUE(FIXED(WeightSubject!C4*100,1))</f>
        <v>83.4</v>
      </c>
      <c r="E5" s="36">
        <f>VALUE(FIXED(StErrSubject!E4*100,1))</f>
        <v>79.8</v>
      </c>
      <c r="F5" s="36">
        <f>VALUE(FIXED(WeightSubject!E4*100,1))</f>
        <v>80.8</v>
      </c>
      <c r="G5" s="36">
        <f>VALUE(FIXED(StErrSubject!G4*100,1))</f>
        <v>80.099999999999994</v>
      </c>
      <c r="H5" s="36">
        <f>VALUE(FIXED(WeightSubject!G4*100,1))</f>
        <v>80.8</v>
      </c>
    </row>
    <row r="6" spans="1:8" x14ac:dyDescent="0.25">
      <c r="A6" s="137"/>
      <c r="B6" s="32" t="s">
        <v>39</v>
      </c>
      <c r="C6" s="36">
        <f>VALUE(FIXED(StErrSubject!C5*100,1))</f>
        <v>84.3</v>
      </c>
      <c r="D6" s="36">
        <f>VALUE(FIXED(WeightSubject!C5*100,1))</f>
        <v>83.6</v>
      </c>
      <c r="E6" s="36">
        <f>VALUE(FIXED(StErrSubject!E5*100,1))</f>
        <v>85.1</v>
      </c>
      <c r="F6" s="36">
        <f>VALUE(FIXED(WeightSubject!E5*100,1))</f>
        <v>84.9</v>
      </c>
      <c r="G6" s="36">
        <f>VALUE(FIXED(StErrSubject!G5*100,1))</f>
        <v>84.3</v>
      </c>
      <c r="H6" s="36">
        <f>VALUE(FIXED(WeightSubject!G5*100,1))</f>
        <v>83.9</v>
      </c>
    </row>
    <row r="7" spans="1:8" ht="24" x14ac:dyDescent="0.25">
      <c r="A7" s="130"/>
      <c r="B7" s="32" t="s">
        <v>40</v>
      </c>
      <c r="C7" s="36">
        <f>VALUE(FIXED(StErrSubject!C6*100,1))</f>
        <v>83.3</v>
      </c>
      <c r="D7" s="36">
        <f>VALUE(FIXED(WeightSubject!C6*100,1))</f>
        <v>83.5</v>
      </c>
      <c r="E7" s="36">
        <f>VALUE(FIXED(StErrSubject!E6*100,1))</f>
        <v>82.9</v>
      </c>
      <c r="F7" s="36">
        <f>VALUE(FIXED(WeightSubject!E6*100,1))</f>
        <v>83</v>
      </c>
      <c r="G7" s="36">
        <f>VALUE(FIXED(StErrSubject!G6*100,1))</f>
        <v>82</v>
      </c>
      <c r="H7" s="36">
        <f>VALUE(FIXED(WeightSubject!G6*100,1))</f>
        <v>82.2</v>
      </c>
    </row>
    <row r="8" spans="1:8" ht="24" x14ac:dyDescent="0.25">
      <c r="A8" s="32" t="s">
        <v>41</v>
      </c>
      <c r="B8" s="32" t="s">
        <v>42</v>
      </c>
      <c r="C8" s="36">
        <f>VALUE(FIXED(StErrSubject!C7*100,1))</f>
        <v>74.7</v>
      </c>
      <c r="D8" s="36">
        <f>VALUE(FIXED(WeightSubject!C7*100,1))</f>
        <v>74.5</v>
      </c>
      <c r="E8" s="36">
        <f>VALUE(FIXED(StErrSubject!E7*100,1))</f>
        <v>72.2</v>
      </c>
      <c r="F8" s="36">
        <f>VALUE(FIXED(WeightSubject!E7*100,1))</f>
        <v>71.900000000000006</v>
      </c>
      <c r="G8" s="36">
        <f>VALUE(FIXED(StErrSubject!G7*100,1))</f>
        <v>74.2</v>
      </c>
      <c r="H8" s="36">
        <f>VALUE(FIXED(WeightSubject!G7*100,1))</f>
        <v>73.900000000000006</v>
      </c>
    </row>
    <row r="9" spans="1:8" x14ac:dyDescent="0.25">
      <c r="A9" s="129" t="s">
        <v>43</v>
      </c>
      <c r="B9" s="32" t="s">
        <v>44</v>
      </c>
      <c r="C9" s="36">
        <f>VALUE(FIXED(StErrSubject!C8*100,1))</f>
        <v>73</v>
      </c>
      <c r="D9" s="36">
        <f>VALUE(FIXED(WeightSubject!C8*100,1))</f>
        <v>73.3</v>
      </c>
      <c r="E9" s="36">
        <f>VALUE(FIXED(StErrSubject!E8*100,1))</f>
        <v>68.7</v>
      </c>
      <c r="F9" s="36">
        <f>VALUE(FIXED(WeightSubject!E8*100,1))</f>
        <v>68.7</v>
      </c>
      <c r="G9" s="36">
        <f>VALUE(FIXED(StErrSubject!G8*100,1))</f>
        <v>71</v>
      </c>
      <c r="H9" s="36">
        <f>VALUE(FIXED(WeightSubject!G8*100,1))</f>
        <v>71.099999999999994</v>
      </c>
    </row>
    <row r="10" spans="1:8" ht="24" x14ac:dyDescent="0.25">
      <c r="A10" s="137"/>
      <c r="B10" s="32" t="s">
        <v>45</v>
      </c>
      <c r="C10" s="36">
        <f>VALUE(FIXED(StErrSubject!C9*100,1))</f>
        <v>71.3</v>
      </c>
      <c r="D10" s="36">
        <f>VALUE(FIXED(WeightSubject!C9*100,1))</f>
        <v>72.3</v>
      </c>
      <c r="E10" s="36">
        <f>VALUE(FIXED(StErrSubject!E9*100,1))</f>
        <v>69.599999999999994</v>
      </c>
      <c r="F10" s="36">
        <f>VALUE(FIXED(WeightSubject!E9*100,1))</f>
        <v>70.099999999999994</v>
      </c>
      <c r="G10" s="36">
        <f>VALUE(FIXED(StErrSubject!G9*100,1))</f>
        <v>72.5</v>
      </c>
      <c r="H10" s="36">
        <f>VALUE(FIXED(WeightSubject!G9*100,1))</f>
        <v>72.099999999999994</v>
      </c>
    </row>
    <row r="11" spans="1:8" x14ac:dyDescent="0.25">
      <c r="A11" s="137"/>
      <c r="B11" s="32" t="s">
        <v>46</v>
      </c>
      <c r="C11" s="36">
        <f>VALUE(FIXED(StErrSubject!C10*100,1))</f>
        <v>73.599999999999994</v>
      </c>
      <c r="D11" s="36">
        <f>VALUE(FIXED(WeightSubject!C10*100,1))</f>
        <v>73</v>
      </c>
      <c r="E11" s="36">
        <f>VALUE(FIXED(StErrSubject!E10*100,1))</f>
        <v>68.5</v>
      </c>
      <c r="F11" s="36">
        <f>VALUE(FIXED(WeightSubject!E10*100,1))</f>
        <v>67</v>
      </c>
      <c r="G11" s="36">
        <f>VALUE(FIXED(StErrSubject!G10*100,1))</f>
        <v>69.900000000000006</v>
      </c>
      <c r="H11" s="36">
        <f>VALUE(FIXED(WeightSubject!G10*100,1))</f>
        <v>68</v>
      </c>
    </row>
    <row r="12" spans="1:8" x14ac:dyDescent="0.25">
      <c r="A12" s="137"/>
      <c r="B12" s="32" t="s">
        <v>47</v>
      </c>
      <c r="C12" s="36">
        <f>VALUE(FIXED(StErrSubject!C11*100,1))</f>
        <v>74.3</v>
      </c>
      <c r="D12" s="36">
        <f>VALUE(FIXED(WeightSubject!C11*100,1))</f>
        <v>73.400000000000006</v>
      </c>
      <c r="E12" s="36">
        <f>VALUE(FIXED(StErrSubject!E11*100,1))</f>
        <v>68.8</v>
      </c>
      <c r="F12" s="36">
        <f>VALUE(FIXED(WeightSubject!E11*100,1))</f>
        <v>67.5</v>
      </c>
      <c r="G12" s="36">
        <f>VALUE(FIXED(StErrSubject!G11*100,1))</f>
        <v>70.599999999999994</v>
      </c>
      <c r="H12" s="36">
        <f>VALUE(FIXED(WeightSubject!G11*100,1))</f>
        <v>70</v>
      </c>
    </row>
    <row r="13" spans="1:8" ht="24" x14ac:dyDescent="0.25">
      <c r="A13" s="137"/>
      <c r="B13" s="32" t="s">
        <v>48</v>
      </c>
      <c r="C13" s="36">
        <f>VALUE(FIXED(StErrSubject!C12*100,1))</f>
        <v>76.3</v>
      </c>
      <c r="D13" s="36">
        <f>VALUE(FIXED(WeightSubject!C12*100,1))</f>
        <v>75.599999999999994</v>
      </c>
      <c r="E13" s="36">
        <f>VALUE(FIXED(StErrSubject!E12*100,1))</f>
        <v>71.7</v>
      </c>
      <c r="F13" s="36">
        <f>VALUE(FIXED(WeightSubject!E12*100,1))</f>
        <v>70.599999999999994</v>
      </c>
      <c r="G13" s="36">
        <f>VALUE(FIXED(StErrSubject!G12*100,1))</f>
        <v>72</v>
      </c>
      <c r="H13" s="36">
        <f>VALUE(FIXED(WeightSubject!G12*100,1))</f>
        <v>70.7</v>
      </c>
    </row>
    <row r="14" spans="1:8" x14ac:dyDescent="0.25">
      <c r="A14" s="130"/>
      <c r="B14" s="32" t="s">
        <v>49</v>
      </c>
      <c r="C14" s="36">
        <f>VALUE(FIXED(StErrSubject!C13*100,1))</f>
        <v>71.599999999999994</v>
      </c>
      <c r="D14" s="36">
        <f>VALUE(FIXED(WeightSubject!C13*100,1))</f>
        <v>70.7</v>
      </c>
      <c r="E14" s="36">
        <f>VALUE(FIXED(StErrSubject!E13*100,1))</f>
        <v>69.5</v>
      </c>
      <c r="F14" s="36">
        <f>VALUE(FIXED(WeightSubject!E13*100,1))</f>
        <v>70.7</v>
      </c>
      <c r="G14" s="36">
        <f>VALUE(FIXED(StErrSubject!G13*100,1))</f>
        <v>71.3</v>
      </c>
      <c r="H14" s="36">
        <f>VALUE(FIXED(WeightSubject!G13*100,1))</f>
        <v>72.5</v>
      </c>
    </row>
    <row r="15" spans="1:8" ht="24" x14ac:dyDescent="0.25">
      <c r="A15" s="129" t="s">
        <v>50</v>
      </c>
      <c r="B15" s="32" t="s">
        <v>51</v>
      </c>
      <c r="C15" s="36">
        <f>VALUE(FIXED(StErrSubject!C14*100,1))</f>
        <v>74.599999999999994</v>
      </c>
      <c r="D15" s="36">
        <f>VALUE(FIXED(WeightSubject!C14*100,1))</f>
        <v>75</v>
      </c>
      <c r="E15" s="36">
        <f>VALUE(FIXED(StErrSubject!E14*100,1))</f>
        <v>72.3</v>
      </c>
      <c r="F15" s="36">
        <f>VALUE(FIXED(WeightSubject!E14*100,1))</f>
        <v>72.8</v>
      </c>
      <c r="G15" s="36">
        <f>VALUE(FIXED(StErrSubject!G14*100,1))</f>
        <v>75.2</v>
      </c>
      <c r="H15" s="36">
        <f>VALUE(FIXED(WeightSubject!G14*100,1))</f>
        <v>76</v>
      </c>
    </row>
    <row r="16" spans="1:8" x14ac:dyDescent="0.25">
      <c r="A16" s="130"/>
      <c r="B16" s="32" t="s">
        <v>52</v>
      </c>
      <c r="C16" s="36">
        <f>VALUE(FIXED(StErrSubject!C15*100,1))</f>
        <v>71.900000000000006</v>
      </c>
      <c r="D16" s="36">
        <f>VALUE(FIXED(WeightSubject!C15*100,1))</f>
        <v>72</v>
      </c>
      <c r="E16" s="36">
        <f>VALUE(FIXED(StErrSubject!E15*100,1))</f>
        <v>70.400000000000006</v>
      </c>
      <c r="F16" s="36">
        <f>VALUE(FIXED(WeightSubject!E15*100,1))</f>
        <v>70.2</v>
      </c>
      <c r="G16" s="36">
        <f>VALUE(FIXED(StErrSubject!G15*100,1))</f>
        <v>69.7</v>
      </c>
      <c r="H16" s="36">
        <f>VALUE(FIXED(WeightSubject!G15*100,1))</f>
        <v>69.3</v>
      </c>
    </row>
    <row r="17" spans="1:8" x14ac:dyDescent="0.25">
      <c r="A17" s="129" t="s">
        <v>53</v>
      </c>
      <c r="B17" s="32" t="s">
        <v>54</v>
      </c>
      <c r="C17" s="36">
        <f>VALUE(FIXED(StErrSubject!C16*100,1))</f>
        <v>80</v>
      </c>
      <c r="D17" s="36">
        <f>VALUE(FIXED(WeightSubject!C16*100,1))</f>
        <v>80.099999999999994</v>
      </c>
      <c r="E17" s="36">
        <f>VALUE(FIXED(StErrSubject!E16*100,1))</f>
        <v>77.8</v>
      </c>
      <c r="F17" s="36">
        <f>VALUE(FIXED(WeightSubject!E16*100,1))</f>
        <v>77.2</v>
      </c>
      <c r="G17" s="36">
        <f>VALUE(FIXED(StErrSubject!G16*100,1))</f>
        <v>76.7</v>
      </c>
      <c r="H17" s="36">
        <f>VALUE(FIXED(WeightSubject!G16*100,1))</f>
        <v>75.900000000000006</v>
      </c>
    </row>
    <row r="18" spans="1:8" x14ac:dyDescent="0.25">
      <c r="A18" s="130"/>
      <c r="B18" s="32" t="s">
        <v>55</v>
      </c>
      <c r="C18" s="36">
        <f>VALUE(FIXED(StErrSubject!C17*100,1))</f>
        <v>82.1</v>
      </c>
      <c r="D18" s="36">
        <f>VALUE(FIXED(WeightSubject!C17*100,1))</f>
        <v>81.400000000000006</v>
      </c>
      <c r="E18" s="36">
        <f>VALUE(FIXED(StErrSubject!E17*100,1))</f>
        <v>81.900000000000006</v>
      </c>
      <c r="F18" s="36">
        <f>VALUE(FIXED(WeightSubject!E17*100,1))</f>
        <v>81.400000000000006</v>
      </c>
      <c r="G18" s="36">
        <f>VALUE(FIXED(StErrSubject!G17*100,1))</f>
        <v>84.2</v>
      </c>
      <c r="H18" s="36">
        <f>VALUE(FIXED(WeightSubject!G17*100,1))</f>
        <v>83.7</v>
      </c>
    </row>
    <row r="19" spans="1:8" x14ac:dyDescent="0.25">
      <c r="A19" s="129" t="s">
        <v>56</v>
      </c>
      <c r="B19" s="32" t="s">
        <v>57</v>
      </c>
      <c r="C19" s="36">
        <f>VALUE(FIXED(StErrSubject!C18*100,1))</f>
        <v>80.8</v>
      </c>
      <c r="D19" s="36">
        <f>VALUE(FIXED(WeightSubject!C18*100,1))</f>
        <v>80.5</v>
      </c>
      <c r="E19" s="36">
        <f>VALUE(FIXED(StErrSubject!E18*100,1))</f>
        <v>82</v>
      </c>
      <c r="F19" s="36">
        <f>VALUE(FIXED(WeightSubject!E18*100,1))</f>
        <v>81.8</v>
      </c>
      <c r="G19" s="36">
        <f>VALUE(FIXED(StErrSubject!G18*100,1))</f>
        <v>81</v>
      </c>
      <c r="H19" s="36">
        <f>VALUE(FIXED(WeightSubject!G18*100,1))</f>
        <v>80.599999999999994</v>
      </c>
    </row>
    <row r="20" spans="1:8" x14ac:dyDescent="0.25">
      <c r="A20" s="137"/>
      <c r="B20" s="32" t="s">
        <v>58</v>
      </c>
      <c r="C20" s="36">
        <f>VALUE(FIXED(StErrSubject!C19*100,1))</f>
        <v>84.4</v>
      </c>
      <c r="D20" s="36">
        <f>VALUE(FIXED(WeightSubject!C19*100,1))</f>
        <v>84</v>
      </c>
      <c r="E20" s="36">
        <f>VALUE(FIXED(StErrSubject!E19*100,1))</f>
        <v>83.2</v>
      </c>
      <c r="F20" s="36">
        <f>VALUE(FIXED(WeightSubject!E19*100,1))</f>
        <v>83.2</v>
      </c>
      <c r="G20" s="36">
        <f>VALUE(FIXED(StErrSubject!G19*100,1))</f>
        <v>83.4</v>
      </c>
      <c r="H20" s="36">
        <f>VALUE(FIXED(WeightSubject!G19*100,1))</f>
        <v>82.9</v>
      </c>
    </row>
    <row r="21" spans="1:8" x14ac:dyDescent="0.25">
      <c r="A21" s="137"/>
      <c r="B21" s="32" t="s">
        <v>59</v>
      </c>
      <c r="C21" s="36">
        <f>VALUE(FIXED(StErrSubject!C20*100,1))</f>
        <v>77.7</v>
      </c>
      <c r="D21" s="36">
        <f>VALUE(FIXED(WeightSubject!C20*100,1))</f>
        <v>78</v>
      </c>
      <c r="E21" s="36">
        <f>VALUE(FIXED(StErrSubject!E20*100,1))</f>
        <v>73.7</v>
      </c>
      <c r="F21" s="36">
        <f>VALUE(FIXED(WeightSubject!E20*100,1))</f>
        <v>74.2</v>
      </c>
      <c r="G21" s="36">
        <f>VALUE(FIXED(StErrSubject!G20*100,1))</f>
        <v>74.599999999999994</v>
      </c>
      <c r="H21" s="36">
        <f>VALUE(FIXED(WeightSubject!G20*100,1))</f>
        <v>74.5</v>
      </c>
    </row>
    <row r="22" spans="1:8" x14ac:dyDescent="0.25">
      <c r="A22" s="137"/>
      <c r="B22" s="32" t="s">
        <v>60</v>
      </c>
      <c r="C22" s="36">
        <f>VALUE(FIXED(StErrSubject!C21*100,1))</f>
        <v>75.3</v>
      </c>
      <c r="D22" s="36">
        <f>VALUE(FIXED(WeightSubject!C21*100,1))</f>
        <v>75.3</v>
      </c>
      <c r="E22" s="36">
        <f>VALUE(FIXED(StErrSubject!E21*100,1))</f>
        <v>75.400000000000006</v>
      </c>
      <c r="F22" s="36">
        <f>VALUE(FIXED(WeightSubject!E21*100,1))</f>
        <v>75.400000000000006</v>
      </c>
      <c r="G22" s="36">
        <f>VALUE(FIXED(StErrSubject!G21*100,1))</f>
        <v>75.099999999999994</v>
      </c>
      <c r="H22" s="36">
        <f>VALUE(FIXED(WeightSubject!G21*100,1))</f>
        <v>75</v>
      </c>
    </row>
    <row r="23" spans="1:8" x14ac:dyDescent="0.25">
      <c r="A23" s="137"/>
      <c r="B23" s="32" t="s">
        <v>61</v>
      </c>
      <c r="C23" s="36">
        <f>VALUE(FIXED(StErrSubject!C22*100,1))</f>
        <v>79.599999999999994</v>
      </c>
      <c r="D23" s="36">
        <f>VALUE(FIXED(WeightSubject!C22*100,1))</f>
        <v>78.900000000000006</v>
      </c>
      <c r="E23" s="36">
        <f>VALUE(FIXED(StErrSubject!E22*100,1))</f>
        <v>79.7</v>
      </c>
      <c r="F23" s="36">
        <f>VALUE(FIXED(WeightSubject!E22*100,1))</f>
        <v>78.7</v>
      </c>
      <c r="G23" s="36">
        <f>VALUE(FIXED(StErrSubject!G22*100,1))</f>
        <v>79.7</v>
      </c>
      <c r="H23" s="36">
        <f>VALUE(FIXED(WeightSubject!G22*100,1))</f>
        <v>79</v>
      </c>
    </row>
    <row r="24" spans="1:8" x14ac:dyDescent="0.25">
      <c r="A24" s="137"/>
      <c r="B24" s="32" t="s">
        <v>62</v>
      </c>
      <c r="C24" s="36">
        <f>VALUE(FIXED(StErrSubject!C23*100,1))</f>
        <v>73</v>
      </c>
      <c r="D24" s="36">
        <f>VALUE(FIXED(WeightSubject!C23*100,1))</f>
        <v>73.8</v>
      </c>
      <c r="E24" s="36">
        <f>VALUE(FIXED(StErrSubject!E23*100,1))</f>
        <v>66.7</v>
      </c>
      <c r="F24" s="36">
        <f>VALUE(FIXED(WeightSubject!E23*100,1))</f>
        <v>67.3</v>
      </c>
      <c r="G24" s="36">
        <f>VALUE(FIXED(StErrSubject!G23*100,1))</f>
        <v>72.3</v>
      </c>
      <c r="H24" s="36">
        <f>VALUE(FIXED(WeightSubject!G23*100,1))</f>
        <v>71.400000000000006</v>
      </c>
    </row>
    <row r="25" spans="1:8" x14ac:dyDescent="0.25">
      <c r="A25" s="137"/>
      <c r="B25" s="32" t="s">
        <v>63</v>
      </c>
      <c r="C25" s="36">
        <f>VALUE(FIXED(StErrSubject!C24*100,1))</f>
        <v>84.1</v>
      </c>
      <c r="D25" s="36">
        <f>VALUE(FIXED(WeightSubject!C24*100,1))</f>
        <v>84.8</v>
      </c>
      <c r="E25" s="36">
        <f>VALUE(FIXED(StErrSubject!E24*100,1))</f>
        <v>83.5</v>
      </c>
      <c r="F25" s="36">
        <f>VALUE(FIXED(WeightSubject!E24*100,1))</f>
        <v>84.6</v>
      </c>
      <c r="G25" s="36">
        <f>VALUE(FIXED(StErrSubject!G24*100,1))</f>
        <v>83.8</v>
      </c>
      <c r="H25" s="36">
        <f>VALUE(FIXED(WeightSubject!G24*100,1))</f>
        <v>84.9</v>
      </c>
    </row>
    <row r="26" spans="1:8" x14ac:dyDescent="0.25">
      <c r="A26" s="137"/>
      <c r="B26" s="32" t="s">
        <v>64</v>
      </c>
      <c r="C26" s="36">
        <f>VALUE(FIXED(StErrSubject!C25*100,1))</f>
        <v>84.3</v>
      </c>
      <c r="D26" s="36">
        <f>VALUE(FIXED(WeightSubject!C25*100,1))</f>
        <v>85</v>
      </c>
      <c r="E26" s="36">
        <f>VALUE(FIXED(StErrSubject!E25*100,1))</f>
        <v>86</v>
      </c>
      <c r="F26" s="36">
        <f>VALUE(FIXED(WeightSubject!E25*100,1))</f>
        <v>86.8</v>
      </c>
      <c r="G26" s="36">
        <f>VALUE(FIXED(StErrSubject!G25*100,1))</f>
        <v>85.8</v>
      </c>
      <c r="H26" s="36">
        <f>VALUE(FIXED(WeightSubject!G25*100,1))</f>
        <v>86.9</v>
      </c>
    </row>
    <row r="27" spans="1:8" x14ac:dyDescent="0.25">
      <c r="A27" s="130"/>
      <c r="B27" s="32" t="s">
        <v>65</v>
      </c>
      <c r="C27" s="36">
        <f>VALUE(FIXED(StErrSubject!C26*100,1))</f>
        <v>84.6</v>
      </c>
      <c r="D27" s="36">
        <f>VALUE(FIXED(WeightSubject!C26*100,1))</f>
        <v>83.7</v>
      </c>
      <c r="E27" s="36">
        <f>VALUE(FIXED(StErrSubject!E26*100,1))</f>
        <v>83.6</v>
      </c>
      <c r="F27" s="36">
        <f>VALUE(FIXED(WeightSubject!E26*100,1))</f>
        <v>83.7</v>
      </c>
      <c r="G27" s="36">
        <f>VALUE(FIXED(StErrSubject!G26*100,1))</f>
        <v>82</v>
      </c>
      <c r="H27" s="36">
        <f>VALUE(FIXED(WeightSubject!G26*100,1))</f>
        <v>81.7</v>
      </c>
    </row>
    <row r="28" spans="1:8" x14ac:dyDescent="0.25">
      <c r="A28" s="129" t="s">
        <v>66</v>
      </c>
      <c r="B28" s="32" t="s">
        <v>67</v>
      </c>
      <c r="C28" s="36">
        <f>VALUE(FIXED(StErrSubject!C27*100,1))</f>
        <v>79.5</v>
      </c>
      <c r="D28" s="36">
        <f>VALUE(FIXED(WeightSubject!C27*100,1))</f>
        <v>78.8</v>
      </c>
      <c r="E28" s="36">
        <f>VALUE(FIXED(StErrSubject!E27*100,1))</f>
        <v>80.2</v>
      </c>
      <c r="F28" s="36">
        <f>VALUE(FIXED(WeightSubject!E27*100,1))</f>
        <v>79.8</v>
      </c>
      <c r="G28" s="36">
        <f>VALUE(FIXED(StErrSubject!G27*100,1))</f>
        <v>78.3</v>
      </c>
      <c r="H28" s="36">
        <f>VALUE(FIXED(WeightSubject!G27*100,1))</f>
        <v>77.599999999999994</v>
      </c>
    </row>
    <row r="29" spans="1:8" ht="24" x14ac:dyDescent="0.25">
      <c r="A29" s="137"/>
      <c r="B29" s="32" t="s">
        <v>68</v>
      </c>
      <c r="C29" s="36">
        <f>VALUE(FIXED(StErrSubject!C28*100,1))</f>
        <v>81.8</v>
      </c>
      <c r="D29" s="36">
        <f>VALUE(FIXED(WeightSubject!C28*100,1))</f>
        <v>81.400000000000006</v>
      </c>
      <c r="E29" s="36">
        <f>VALUE(FIXED(StErrSubject!E28*100,1))</f>
        <v>81.900000000000006</v>
      </c>
      <c r="F29" s="36">
        <f>VALUE(FIXED(WeightSubject!E28*100,1))</f>
        <v>81.5</v>
      </c>
      <c r="G29" s="36">
        <f>VALUE(FIXED(StErrSubject!G28*100,1))</f>
        <v>81.8</v>
      </c>
      <c r="H29" s="36">
        <f>VALUE(FIXED(WeightSubject!G28*100,1))</f>
        <v>81.3</v>
      </c>
    </row>
    <row r="30" spans="1:8" ht="24" x14ac:dyDescent="0.25">
      <c r="A30" s="130"/>
      <c r="B30" s="32" t="s">
        <v>69</v>
      </c>
      <c r="C30" s="36">
        <f>VALUE(FIXED(StErrSubject!C29*100,1))</f>
        <v>81.3</v>
      </c>
      <c r="D30" s="36">
        <f>VALUE(FIXED(WeightSubject!C29*100,1))</f>
        <v>81</v>
      </c>
      <c r="E30" s="36">
        <f>VALUE(FIXED(StErrSubject!E29*100,1))</f>
        <v>80.7</v>
      </c>
      <c r="F30" s="36">
        <f>VALUE(FIXED(WeightSubject!E29*100,1))</f>
        <v>80.7</v>
      </c>
      <c r="G30" s="36">
        <f>VALUE(FIXED(StErrSubject!G29*100,1))</f>
        <v>79.5</v>
      </c>
      <c r="H30" s="36">
        <f>VALUE(FIXED(WeightSubject!G29*100,1))</f>
        <v>79.2</v>
      </c>
    </row>
    <row r="31" spans="1:8" x14ac:dyDescent="0.25">
      <c r="A31" s="129" t="s">
        <v>70</v>
      </c>
      <c r="B31" s="32" t="s">
        <v>71</v>
      </c>
      <c r="C31" s="36">
        <f>VALUE(FIXED(StErrSubject!C30*100,1))</f>
        <v>75.400000000000006</v>
      </c>
      <c r="D31" s="36">
        <f>VALUE(FIXED(WeightSubject!C30*100,1))</f>
        <v>75.400000000000006</v>
      </c>
      <c r="E31" s="36">
        <f>VALUE(FIXED(StErrSubject!E30*100,1))</f>
        <v>73.7</v>
      </c>
      <c r="F31" s="36">
        <f>VALUE(FIXED(WeightSubject!E30*100,1))</f>
        <v>73.8</v>
      </c>
      <c r="G31" s="36">
        <f>VALUE(FIXED(StErrSubject!G30*100,1))</f>
        <v>75.599999999999994</v>
      </c>
      <c r="H31" s="36">
        <f>VALUE(FIXED(WeightSubject!G30*100,1))</f>
        <v>75.7</v>
      </c>
    </row>
    <row r="32" spans="1:8" x14ac:dyDescent="0.25">
      <c r="A32" s="137"/>
      <c r="B32" s="32" t="s">
        <v>72</v>
      </c>
      <c r="C32" s="36">
        <f>VALUE(FIXED(StErrSubject!C31*100,1))</f>
        <v>76.7</v>
      </c>
      <c r="D32" s="36">
        <f>VALUE(FIXED(WeightSubject!C31*100,1))</f>
        <v>76.2</v>
      </c>
      <c r="E32" s="36">
        <f>VALUE(FIXED(StErrSubject!E31*100,1))</f>
        <v>75.3</v>
      </c>
      <c r="F32" s="36">
        <f>VALUE(FIXED(WeightSubject!E31*100,1))</f>
        <v>74.7</v>
      </c>
      <c r="G32" s="36">
        <f>VALUE(FIXED(StErrSubject!G31*100,1))</f>
        <v>76</v>
      </c>
      <c r="H32" s="36">
        <f>VALUE(FIXED(WeightSubject!G31*100,1))</f>
        <v>75.3</v>
      </c>
    </row>
    <row r="33" spans="1:8" x14ac:dyDescent="0.25">
      <c r="A33" s="137"/>
      <c r="B33" s="32" t="s">
        <v>73</v>
      </c>
      <c r="C33" s="36">
        <f>VALUE(FIXED(StErrSubject!C32*100,1))</f>
        <v>76.3</v>
      </c>
      <c r="D33" s="36">
        <f>VALUE(FIXED(WeightSubject!C32*100,1))</f>
        <v>74.8</v>
      </c>
      <c r="E33" s="36">
        <f>VALUE(FIXED(StErrSubject!E32*100,1))</f>
        <v>75.3</v>
      </c>
      <c r="F33" s="36">
        <f>VALUE(FIXED(WeightSubject!E32*100,1))</f>
        <v>74.2</v>
      </c>
      <c r="G33" s="36">
        <f>VALUE(FIXED(StErrSubject!G32*100,1))</f>
        <v>75.2</v>
      </c>
      <c r="H33" s="36">
        <f>VALUE(FIXED(WeightSubject!G32*100,1))</f>
        <v>74.900000000000006</v>
      </c>
    </row>
    <row r="34" spans="1:8" ht="24" x14ac:dyDescent="0.25">
      <c r="A34" s="137"/>
      <c r="B34" s="32" t="s">
        <v>867</v>
      </c>
      <c r="C34" s="36">
        <f>VALUE(FIXED(StErrSubject!C33*100,1))</f>
        <v>75.2</v>
      </c>
      <c r="D34" s="36">
        <f>VALUE(FIXED(WeightSubject!C33*100,1))</f>
        <v>75</v>
      </c>
      <c r="E34" s="36">
        <f>VALUE(FIXED(StErrSubject!E33*100,1))</f>
        <v>73.099999999999994</v>
      </c>
      <c r="F34" s="36">
        <f>VALUE(FIXED(WeightSubject!E33*100,1))</f>
        <v>73</v>
      </c>
      <c r="G34" s="36">
        <f>VALUE(FIXED(StErrSubject!G33*100,1))</f>
        <v>74.8</v>
      </c>
      <c r="H34" s="36">
        <f>VALUE(FIXED(WeightSubject!G33*100,1))</f>
        <v>74.7</v>
      </c>
    </row>
    <row r="35" spans="1:8" x14ac:dyDescent="0.25">
      <c r="A35" s="130"/>
      <c r="B35" s="32" t="s">
        <v>75</v>
      </c>
      <c r="C35" s="36">
        <f>VALUE(FIXED(StErrSubject!C34*100,1))</f>
        <v>76</v>
      </c>
      <c r="D35" s="36">
        <f>VALUE(FIXED(WeightSubject!C34*100,1))</f>
        <v>76</v>
      </c>
      <c r="E35" s="36">
        <f>VALUE(FIXED(StErrSubject!E34*100,1))</f>
        <v>69</v>
      </c>
      <c r="F35" s="36">
        <f>VALUE(FIXED(WeightSubject!E34*100,1))</f>
        <v>69.8</v>
      </c>
      <c r="G35" s="36">
        <f>VALUE(FIXED(StErrSubject!G34*100,1))</f>
        <v>71.400000000000006</v>
      </c>
      <c r="H35" s="36">
        <f>VALUE(FIXED(WeightSubject!G34*100,1))</f>
        <v>71.8</v>
      </c>
    </row>
    <row r="36" spans="1:8" x14ac:dyDescent="0.25">
      <c r="A36" s="129" t="s">
        <v>76</v>
      </c>
      <c r="B36" s="32" t="s">
        <v>77</v>
      </c>
      <c r="C36" s="36">
        <f>VALUE(FIXED(StErrSubject!C35*100,1))</f>
        <v>79.099999999999994</v>
      </c>
      <c r="D36" s="36">
        <f>VALUE(FIXED(WeightSubject!C35*100,1))</f>
        <v>79.2</v>
      </c>
      <c r="E36" s="36">
        <f>VALUE(FIXED(StErrSubject!E35*100,1))</f>
        <v>81.8</v>
      </c>
      <c r="F36" s="36">
        <f>VALUE(FIXED(WeightSubject!E35*100,1))</f>
        <v>82.2</v>
      </c>
      <c r="G36" s="36">
        <f>VALUE(FIXED(StErrSubject!G35*100,1))</f>
        <v>81.900000000000006</v>
      </c>
      <c r="H36" s="36">
        <f>VALUE(FIXED(WeightSubject!G35*100,1))</f>
        <v>81.2</v>
      </c>
    </row>
    <row r="37" spans="1:8" ht="24" x14ac:dyDescent="0.25">
      <c r="A37" s="137"/>
      <c r="B37" s="32" t="s">
        <v>78</v>
      </c>
      <c r="C37" s="36">
        <f>VALUE(FIXED(StErrSubject!C36*100,1))</f>
        <v>81.099999999999994</v>
      </c>
      <c r="D37" s="36">
        <f>VALUE(FIXED(WeightSubject!C36*100,1))</f>
        <v>81.2</v>
      </c>
      <c r="E37" s="36">
        <f>VALUE(FIXED(StErrSubject!E36*100,1))</f>
        <v>84</v>
      </c>
      <c r="F37" s="36">
        <f>VALUE(FIXED(WeightSubject!E36*100,1))</f>
        <v>84</v>
      </c>
      <c r="G37" s="36">
        <f>VALUE(FIXED(StErrSubject!G36*100,1))</f>
        <v>83.8</v>
      </c>
      <c r="H37" s="36">
        <f>VALUE(FIXED(WeightSubject!G36*100,1))</f>
        <v>83.8</v>
      </c>
    </row>
    <row r="38" spans="1:8" x14ac:dyDescent="0.25">
      <c r="A38" s="137"/>
      <c r="B38" s="32" t="s">
        <v>79</v>
      </c>
      <c r="C38" s="36">
        <f>VALUE(FIXED(StErrSubject!C37*100,1))</f>
        <v>83.9</v>
      </c>
      <c r="D38" s="36">
        <f>VALUE(FIXED(WeightSubject!C37*100,1))</f>
        <v>82.8</v>
      </c>
      <c r="E38" s="36">
        <f>VALUE(FIXED(StErrSubject!E37*100,1))</f>
        <v>85.7</v>
      </c>
      <c r="F38" s="36">
        <f>VALUE(FIXED(WeightSubject!E37*100,1))</f>
        <v>85.8</v>
      </c>
      <c r="G38" s="36">
        <f>VALUE(FIXED(StErrSubject!G37*100,1))</f>
        <v>88.3</v>
      </c>
      <c r="H38" s="36">
        <f>VALUE(FIXED(WeightSubject!G37*100,1))</f>
        <v>87.9</v>
      </c>
    </row>
    <row r="39" spans="1:8" x14ac:dyDescent="0.25">
      <c r="A39" s="137"/>
      <c r="B39" s="32" t="s">
        <v>80</v>
      </c>
      <c r="C39" s="36">
        <f>VALUE(FIXED(StErrSubject!C38*100,1))</f>
        <v>80</v>
      </c>
      <c r="D39" s="36">
        <f>VALUE(FIXED(WeightSubject!C38*100,1))</f>
        <v>80.2</v>
      </c>
      <c r="E39" s="36">
        <f>VALUE(FIXED(StErrSubject!E38*100,1))</f>
        <v>81.2</v>
      </c>
      <c r="F39" s="36">
        <f>VALUE(FIXED(WeightSubject!E38*100,1))</f>
        <v>81.599999999999994</v>
      </c>
      <c r="G39" s="36">
        <f>VALUE(FIXED(StErrSubject!G38*100,1))</f>
        <v>82</v>
      </c>
      <c r="H39" s="36">
        <f>VALUE(FIXED(WeightSubject!G38*100,1))</f>
        <v>82.5</v>
      </c>
    </row>
    <row r="40" spans="1:8" x14ac:dyDescent="0.25">
      <c r="A40" s="137"/>
      <c r="B40" s="32" t="s">
        <v>81</v>
      </c>
      <c r="C40" s="36">
        <f>VALUE(FIXED(StErrSubject!C39*100,1))</f>
        <v>84.7</v>
      </c>
      <c r="D40" s="36">
        <f>VALUE(FIXED(WeightSubject!C39*100,1))</f>
        <v>84.5</v>
      </c>
      <c r="E40" s="36">
        <f>VALUE(FIXED(StErrSubject!E39*100,1))</f>
        <v>86.8</v>
      </c>
      <c r="F40" s="36">
        <f>VALUE(FIXED(WeightSubject!E39*100,1))</f>
        <v>86.6</v>
      </c>
      <c r="G40" s="36">
        <f>VALUE(FIXED(StErrSubject!G39*100,1))</f>
        <v>85.5</v>
      </c>
      <c r="H40" s="36">
        <f>VALUE(FIXED(WeightSubject!G39*100,1))</f>
        <v>85.4</v>
      </c>
    </row>
    <row r="41" spans="1:8" x14ac:dyDescent="0.25">
      <c r="A41" s="137"/>
      <c r="B41" s="32" t="s">
        <v>82</v>
      </c>
      <c r="C41" s="36">
        <f>VALUE(FIXED(StErrSubject!C40*100,1))</f>
        <v>79.599999999999994</v>
      </c>
      <c r="D41" s="36">
        <f>VALUE(FIXED(WeightSubject!C40*100,1))</f>
        <v>79.5</v>
      </c>
      <c r="E41" s="36">
        <f>VALUE(FIXED(StErrSubject!E40*100,1))</f>
        <v>81.7</v>
      </c>
      <c r="F41" s="36">
        <f>VALUE(FIXED(WeightSubject!E40*100,1))</f>
        <v>81.599999999999994</v>
      </c>
      <c r="G41" s="36">
        <f>VALUE(FIXED(StErrSubject!G40*100,1))</f>
        <v>81.400000000000006</v>
      </c>
      <c r="H41" s="36">
        <f>VALUE(FIXED(WeightSubject!G40*100,1))</f>
        <v>81.400000000000006</v>
      </c>
    </row>
    <row r="42" spans="1:8" x14ac:dyDescent="0.25">
      <c r="A42" s="137"/>
      <c r="B42" s="32" t="s">
        <v>83</v>
      </c>
      <c r="C42" s="36">
        <f>VALUE(FIXED(StErrSubject!C41*100,1))</f>
        <v>76</v>
      </c>
      <c r="D42" s="36">
        <f>VALUE(FIXED(WeightSubject!C41*100,1))</f>
        <v>74</v>
      </c>
      <c r="E42" s="36">
        <f>VALUE(FIXED(StErrSubject!E41*100,1))</f>
        <v>75.3</v>
      </c>
      <c r="F42" s="36">
        <f>VALUE(FIXED(WeightSubject!E41*100,1))</f>
        <v>73.099999999999994</v>
      </c>
      <c r="G42" s="36">
        <f>VALUE(FIXED(StErrSubject!G41*100,1))</f>
        <v>74.599999999999994</v>
      </c>
      <c r="H42" s="36">
        <f>VALUE(FIXED(WeightSubject!G41*100,1))</f>
        <v>72.2</v>
      </c>
    </row>
    <row r="43" spans="1:8" x14ac:dyDescent="0.25">
      <c r="A43" s="137"/>
      <c r="B43" s="32" t="s">
        <v>84</v>
      </c>
      <c r="C43" s="36">
        <f>VALUE(FIXED(StErrSubject!C42*100,1))</f>
        <v>71.2</v>
      </c>
      <c r="D43" s="36">
        <f>VALUE(FIXED(WeightSubject!C42*100,1))</f>
        <v>71.2</v>
      </c>
      <c r="E43" s="36">
        <f>VALUE(FIXED(StErrSubject!E42*100,1))</f>
        <v>69.3</v>
      </c>
      <c r="F43" s="36">
        <f>VALUE(FIXED(WeightSubject!E42*100,1))</f>
        <v>69.400000000000006</v>
      </c>
      <c r="G43" s="36">
        <f>VALUE(FIXED(StErrSubject!G42*100,1))</f>
        <v>70.8</v>
      </c>
      <c r="H43" s="36">
        <f>VALUE(FIXED(WeightSubject!G42*100,1))</f>
        <v>71.099999999999994</v>
      </c>
    </row>
    <row r="44" spans="1:8" x14ac:dyDescent="0.25">
      <c r="A44" s="130"/>
      <c r="B44" s="32" t="s">
        <v>85</v>
      </c>
      <c r="C44" s="36">
        <f>VALUE(FIXED(StErrSubject!C43*100,1))</f>
        <v>79.8</v>
      </c>
      <c r="D44" s="36">
        <f>VALUE(FIXED(WeightSubject!C43*100,1))</f>
        <v>79.2</v>
      </c>
      <c r="E44" s="36">
        <f>VALUE(FIXED(StErrSubject!E43*100,1))</f>
        <v>80.3</v>
      </c>
      <c r="F44" s="36">
        <f>VALUE(FIXED(WeightSubject!E43*100,1))</f>
        <v>80.8</v>
      </c>
      <c r="G44" s="36">
        <f>VALUE(FIXED(StErrSubject!G43*100,1))</f>
        <v>77.900000000000006</v>
      </c>
      <c r="H44" s="36">
        <f>VALUE(FIXED(WeightSubject!G43*100,1))</f>
        <v>79.7</v>
      </c>
    </row>
    <row r="45" spans="1:8" x14ac:dyDescent="0.25">
      <c r="A45" s="129" t="s">
        <v>86</v>
      </c>
      <c r="B45" s="32" t="s">
        <v>87</v>
      </c>
      <c r="C45" s="36">
        <f>VALUE(FIXED(StErrSubject!C44*100,1))</f>
        <v>79</v>
      </c>
      <c r="D45" s="36">
        <f>VALUE(FIXED(WeightSubject!C44*100,1))</f>
        <v>78.400000000000006</v>
      </c>
      <c r="E45" s="36">
        <f>VALUE(FIXED(StErrSubject!E44*100,1))</f>
        <v>78.900000000000006</v>
      </c>
      <c r="F45" s="36">
        <f>VALUE(FIXED(WeightSubject!E44*100,1))</f>
        <v>78.5</v>
      </c>
      <c r="G45" s="36">
        <f>VALUE(FIXED(StErrSubject!G44*100,1))</f>
        <v>79.7</v>
      </c>
      <c r="H45" s="36">
        <f>VALUE(FIXED(WeightSubject!G44*100,1))</f>
        <v>79.5</v>
      </c>
    </row>
    <row r="46" spans="1:8" x14ac:dyDescent="0.25">
      <c r="A46" s="137"/>
      <c r="B46" s="32" t="s">
        <v>88</v>
      </c>
      <c r="C46" s="36">
        <f>VALUE(FIXED(StErrSubject!C45*100,1))</f>
        <v>81.599999999999994</v>
      </c>
      <c r="D46" s="36">
        <f>VALUE(FIXED(WeightSubject!C45*100,1))</f>
        <v>81.599999999999994</v>
      </c>
      <c r="E46" s="36">
        <f>VALUE(FIXED(StErrSubject!E45*100,1))</f>
        <v>82.5</v>
      </c>
      <c r="F46" s="36">
        <f>VALUE(FIXED(WeightSubject!E45*100,1))</f>
        <v>83</v>
      </c>
      <c r="G46" s="36">
        <f>VALUE(FIXED(StErrSubject!G45*100,1))</f>
        <v>82.1</v>
      </c>
      <c r="H46" s="36">
        <f>VALUE(FIXED(WeightSubject!G45*100,1))</f>
        <v>82.9</v>
      </c>
    </row>
    <row r="47" spans="1:8" ht="24" x14ac:dyDescent="0.25">
      <c r="A47" s="130"/>
      <c r="B47" s="32" t="s">
        <v>89</v>
      </c>
      <c r="C47" s="36">
        <f>VALUE(FIXED(StErrSubject!C46*100,1))</f>
        <v>81.900000000000006</v>
      </c>
      <c r="D47" s="36">
        <f>VALUE(FIXED(WeightSubject!C46*100,1))</f>
        <v>81.599999999999994</v>
      </c>
      <c r="E47" s="36">
        <f>VALUE(FIXED(StErrSubject!E46*100,1))</f>
        <v>82.5</v>
      </c>
      <c r="F47" s="36">
        <f>VALUE(FIXED(WeightSubject!E46*100,1))</f>
        <v>82.6</v>
      </c>
      <c r="G47" s="36">
        <f>VALUE(FIXED(StErrSubject!G46*100,1))</f>
        <v>82.1</v>
      </c>
      <c r="H47" s="36">
        <f>VALUE(FIXED(WeightSubject!G46*100,1))</f>
        <v>82</v>
      </c>
    </row>
    <row r="48" spans="1:8" ht="36" x14ac:dyDescent="0.25">
      <c r="A48" s="32" t="s">
        <v>90</v>
      </c>
      <c r="B48" s="32" t="s">
        <v>91</v>
      </c>
      <c r="C48" s="36">
        <f>VALUE(FIXED(StErrSubject!C47*100,1))</f>
        <v>84.3</v>
      </c>
      <c r="D48" s="36">
        <f>VALUE(FIXED(WeightSubject!C47*100,1))</f>
        <v>82</v>
      </c>
      <c r="E48" s="36">
        <f>VALUE(FIXED(StErrSubject!E47*100,1))</f>
        <v>82.1</v>
      </c>
      <c r="F48" s="36">
        <f>VALUE(FIXED(WeightSubject!E47*100,1))</f>
        <v>82.5</v>
      </c>
      <c r="G48" s="36">
        <f>VALUE(FIXED(StErrSubject!G47*100,1))</f>
        <v>83.3</v>
      </c>
      <c r="H48" s="36">
        <f>VALUE(FIXED(WeightSubject!G47*100,1))</f>
        <v>83.7</v>
      </c>
    </row>
    <row r="49" spans="1:8" x14ac:dyDescent="0.25">
      <c r="A49" s="138" t="s">
        <v>247</v>
      </c>
      <c r="B49" s="139"/>
      <c r="C49" s="102">
        <f>VALUE(FIXED(StErrSubject!C48*100,1))</f>
        <v>79.099999999999994</v>
      </c>
      <c r="D49" s="102">
        <f>VALUE(FIXED(WeightSubject!C48*100,1))</f>
        <v>78.599999999999994</v>
      </c>
      <c r="E49" s="102">
        <f>VALUE(FIXED(StErrSubject!E48*100,1))</f>
        <v>79</v>
      </c>
      <c r="F49" s="102">
        <f>VALUE(FIXED(WeightSubject!E48*100,1))</f>
        <v>78.400000000000006</v>
      </c>
      <c r="G49" s="102">
        <f>VALUE(FIXED(StErrSubject!G48*100,1))</f>
        <v>79.2</v>
      </c>
      <c r="H49" s="102">
        <f>VALUE(FIXED(WeightSubject!G48*100,1))</f>
        <v>78.5</v>
      </c>
    </row>
  </sheetData>
  <mergeCells count="16">
    <mergeCell ref="A49:B49"/>
    <mergeCell ref="A28:A30"/>
    <mergeCell ref="A31:A35"/>
    <mergeCell ref="A36:A44"/>
    <mergeCell ref="A45:A47"/>
    <mergeCell ref="B2:B3"/>
    <mergeCell ref="A2:A3"/>
    <mergeCell ref="A19:A27"/>
    <mergeCell ref="A1:H1"/>
    <mergeCell ref="A4:A7"/>
    <mergeCell ref="A9:A14"/>
    <mergeCell ref="A15:A16"/>
    <mergeCell ref="A17:A18"/>
    <mergeCell ref="G2:H2"/>
    <mergeCell ref="C2:D2"/>
    <mergeCell ref="E2:F2"/>
  </mergeCells>
  <pageMargins left="0.7" right="0.7" top="0.75" bottom="0.75" header="0.3" footer="0.3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sqref="A1:H1"/>
    </sheetView>
  </sheetViews>
  <sheetFormatPr defaultRowHeight="12" x14ac:dyDescent="0.25"/>
  <cols>
    <col min="1" max="1" width="15.7109375" style="14" bestFit="1" customWidth="1"/>
    <col min="2" max="2" width="40" style="14" customWidth="1"/>
    <col min="3" max="4" width="18.5703125" style="4" customWidth="1"/>
    <col min="5" max="16384" width="9.140625" style="4"/>
  </cols>
  <sheetData>
    <row r="1" spans="1:4" s="17" customFormat="1" x14ac:dyDescent="0.25">
      <c r="A1" s="128" t="s">
        <v>826</v>
      </c>
      <c r="B1" s="128"/>
      <c r="C1" s="128"/>
      <c r="D1" s="128"/>
    </row>
    <row r="2" spans="1:4" ht="24" x14ac:dyDescent="0.25">
      <c r="A2" s="90" t="s">
        <v>5</v>
      </c>
      <c r="B2" s="90" t="s">
        <v>6</v>
      </c>
      <c r="C2" s="90" t="s">
        <v>124</v>
      </c>
      <c r="D2" s="90" t="s">
        <v>123</v>
      </c>
    </row>
    <row r="3" spans="1:4" x14ac:dyDescent="0.25">
      <c r="A3" s="129" t="s">
        <v>449</v>
      </c>
      <c r="B3" s="32" t="s">
        <v>450</v>
      </c>
      <c r="C3" s="39" t="str">
        <f>StErrGroup!AG3</f>
        <v>81.5 (81.2,81.7)</v>
      </c>
      <c r="D3" s="39" t="str">
        <f>StErrGroup!AH3</f>
        <v>81.4 (81.1,81.7)</v>
      </c>
    </row>
    <row r="4" spans="1:4" x14ac:dyDescent="0.25">
      <c r="A4" s="130"/>
      <c r="B4" s="32" t="s">
        <v>451</v>
      </c>
      <c r="C4" s="39" t="str">
        <f>StErrGroup!AG4</f>
        <v>75.7 (75.3,76.0)</v>
      </c>
      <c r="D4" s="39" t="str">
        <f>StErrGroup!AH4</f>
        <v>75.5 (75.1,75.8)</v>
      </c>
    </row>
    <row r="5" spans="1:4" x14ac:dyDescent="0.25">
      <c r="A5" s="126" t="s">
        <v>7</v>
      </c>
      <c r="B5" s="32" t="s">
        <v>8</v>
      </c>
      <c r="C5" s="39" t="str">
        <f>StErrGroup!AG5</f>
        <v>76.6 (76.2,77.0)</v>
      </c>
      <c r="D5" s="39" t="str">
        <f>StErrGroup!AH5</f>
        <v>76.2 (75.8,76.6)</v>
      </c>
    </row>
    <row r="6" spans="1:4" x14ac:dyDescent="0.25">
      <c r="A6" s="126"/>
      <c r="B6" s="32" t="s">
        <v>9</v>
      </c>
      <c r="C6" s="39" t="str">
        <f>StErrGroup!AG6</f>
        <v>80.4 (80.2,80.7)</v>
      </c>
      <c r="D6" s="39" t="str">
        <f>StErrGroup!AH6</f>
        <v>80.4 (80.2,80.7)</v>
      </c>
    </row>
    <row r="7" spans="1:4" x14ac:dyDescent="0.25">
      <c r="A7" s="126" t="s">
        <v>15</v>
      </c>
      <c r="B7" s="32" t="s">
        <v>16</v>
      </c>
      <c r="C7" s="39" t="str">
        <f>StErrGroup!AG7</f>
        <v>80.4 (78.4,82.4)</v>
      </c>
      <c r="D7" s="39" t="str">
        <f>StErrGroup!AH7</f>
        <v>81.2 (79.2,83.1)</v>
      </c>
    </row>
    <row r="8" spans="1:4" x14ac:dyDescent="0.25">
      <c r="A8" s="126"/>
      <c r="B8" s="32" t="s">
        <v>17</v>
      </c>
      <c r="C8" s="39" t="str">
        <f>StErrGroup!AG8</f>
        <v>79.2 (79.0,79.4)</v>
      </c>
      <c r="D8" s="39" t="str">
        <f>StErrGroup!AH8</f>
        <v>79.0 (78.8,79.2)</v>
      </c>
    </row>
    <row r="9" spans="1:4" x14ac:dyDescent="0.25">
      <c r="A9" s="126" t="s">
        <v>18</v>
      </c>
      <c r="B9" s="32" t="s">
        <v>19</v>
      </c>
      <c r="C9" s="39" t="str">
        <f>StErrGroup!AG9</f>
        <v>80.7 (80.4,80.9)</v>
      </c>
      <c r="D9" s="39" t="str">
        <f>StErrGroup!AH9</f>
        <v>80.5 (80.3,80.7)</v>
      </c>
    </row>
    <row r="10" spans="1:4" x14ac:dyDescent="0.25">
      <c r="A10" s="126"/>
      <c r="B10" s="32" t="s">
        <v>20</v>
      </c>
      <c r="C10" s="39" t="str">
        <f>StErrGroup!AG10</f>
        <v>73.9 (73.5,74.4)</v>
      </c>
      <c r="D10" s="39" t="str">
        <f>StErrGroup!AH10</f>
        <v>73.9 (73.4,74.4)</v>
      </c>
    </row>
    <row r="11" spans="1:4" x14ac:dyDescent="0.25">
      <c r="A11" s="126" t="s">
        <v>21</v>
      </c>
      <c r="B11" s="32" t="s">
        <v>22</v>
      </c>
      <c r="C11" s="39" t="str">
        <f>StErrGroup!AG11</f>
        <v>76.4 (75.4,77.3)</v>
      </c>
      <c r="D11" s="39" t="str">
        <f>StErrGroup!AH11</f>
        <v>79.0 (78.1,79.9)</v>
      </c>
    </row>
    <row r="12" spans="1:4" x14ac:dyDescent="0.25">
      <c r="A12" s="126"/>
      <c r="B12" s="32" t="s">
        <v>23</v>
      </c>
      <c r="C12" s="39" t="str">
        <f>StErrGroup!AG12</f>
        <v>79.3 (79.1,79.5)</v>
      </c>
      <c r="D12" s="39" t="str">
        <f>StErrGroup!AH12</f>
        <v>79.0 (78.8,79.2)</v>
      </c>
    </row>
    <row r="13" spans="1:4" x14ac:dyDescent="0.25">
      <c r="A13" s="126" t="s">
        <v>24</v>
      </c>
      <c r="B13" s="32" t="s">
        <v>25</v>
      </c>
      <c r="C13" s="39" t="str">
        <f>StErrGroup!AG13</f>
        <v>79.5 (79.2,79.7)</v>
      </c>
      <c r="D13" s="39" t="str">
        <f>StErrGroup!AH13</f>
        <v>79.3 (79.1,79.5)</v>
      </c>
    </row>
    <row r="14" spans="1:4" x14ac:dyDescent="0.25">
      <c r="A14" s="126"/>
      <c r="B14" s="32" t="s">
        <v>26</v>
      </c>
      <c r="C14" s="39" t="str">
        <f>StErrGroup!AG14</f>
        <v>77.0 (76.4,77.6)</v>
      </c>
      <c r="D14" s="39" t="str">
        <f>StErrGroup!AH14</f>
        <v>77.3 (76.7,77.9)</v>
      </c>
    </row>
    <row r="15" spans="1:4" x14ac:dyDescent="0.25">
      <c r="A15" s="126" t="s">
        <v>27</v>
      </c>
      <c r="B15" s="32" t="s">
        <v>28</v>
      </c>
      <c r="C15" s="39" t="str">
        <f>StErrGroup!AG15</f>
        <v>80.1 (79.9,80.3)</v>
      </c>
      <c r="D15" s="39" t="str">
        <f>StErrGroup!AH15</f>
        <v>80.0 (79.7,80.2)</v>
      </c>
    </row>
    <row r="16" spans="1:4" x14ac:dyDescent="0.25">
      <c r="A16" s="126"/>
      <c r="B16" s="32" t="s">
        <v>29</v>
      </c>
      <c r="C16" s="39" t="str">
        <f>StErrGroup!AG16</f>
        <v>71.6 (70.9,72.3)</v>
      </c>
      <c r="D16" s="39" t="str">
        <f>StErrGroup!AH16</f>
        <v>71.7 (71.0,72.4)</v>
      </c>
    </row>
    <row r="17" spans="1:4" x14ac:dyDescent="0.25">
      <c r="A17" s="126" t="s">
        <v>30</v>
      </c>
      <c r="B17" s="32" t="s">
        <v>30</v>
      </c>
      <c r="C17" s="39" t="str">
        <f>StErrGroup!AG17</f>
        <v>82.0 (81.7,82.4)</v>
      </c>
      <c r="D17" s="39" t="str">
        <f>StErrGroup!AH17</f>
        <v>82.3 (81.9,82.7)</v>
      </c>
    </row>
    <row r="18" spans="1:4" x14ac:dyDescent="0.25">
      <c r="A18" s="126"/>
      <c r="B18" s="32" t="s">
        <v>31</v>
      </c>
      <c r="C18" s="39" t="str">
        <f>StErrGroup!AG18</f>
        <v>81.8 (81.5,82.2)</v>
      </c>
      <c r="D18" s="39" t="str">
        <f>StErrGroup!AH18</f>
        <v>81.2 (80.8,81.6)</v>
      </c>
    </row>
    <row r="19" spans="1:4" x14ac:dyDescent="0.25">
      <c r="A19" s="138" t="s">
        <v>247</v>
      </c>
      <c r="B19" s="139"/>
      <c r="C19" s="99" t="str">
        <f>'Table 11'!C48</f>
        <v>79.1 (78.9,79.4)</v>
      </c>
      <c r="D19" s="99" t="str">
        <f>'Table 11'!D48</f>
        <v>79.0 (78.8,79.2)</v>
      </c>
    </row>
  </sheetData>
  <mergeCells count="10">
    <mergeCell ref="A19:B19"/>
    <mergeCell ref="A13:A14"/>
    <mergeCell ref="A15:A16"/>
    <mergeCell ref="A17:A18"/>
    <mergeCell ref="A9:A10"/>
    <mergeCell ref="A1:D1"/>
    <mergeCell ref="A3:A4"/>
    <mergeCell ref="A5:A6"/>
    <mergeCell ref="A7:A8"/>
    <mergeCell ref="A11:A12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sqref="A1:H1"/>
    </sheetView>
  </sheetViews>
  <sheetFormatPr defaultRowHeight="12" x14ac:dyDescent="0.25"/>
  <cols>
    <col min="1" max="1" width="15.7109375" style="8" bestFit="1" customWidth="1"/>
    <col min="2" max="2" width="40" style="8" customWidth="1"/>
    <col min="3" max="4" width="18.5703125" style="11" customWidth="1"/>
    <col min="5" max="16384" width="9.140625" style="11"/>
  </cols>
  <sheetData>
    <row r="1" spans="1:4" x14ac:dyDescent="0.25">
      <c r="A1" s="128" t="s">
        <v>827</v>
      </c>
      <c r="B1" s="128"/>
      <c r="C1" s="128"/>
      <c r="D1" s="128"/>
    </row>
    <row r="2" spans="1:4" ht="24" x14ac:dyDescent="0.25">
      <c r="A2" s="90" t="s">
        <v>5</v>
      </c>
      <c r="B2" s="90" t="s">
        <v>6</v>
      </c>
      <c r="C2" s="90" t="s">
        <v>124</v>
      </c>
      <c r="D2" s="90" t="s">
        <v>123</v>
      </c>
    </row>
    <row r="3" spans="1:4" x14ac:dyDescent="0.25">
      <c r="A3" s="129" t="s">
        <v>36</v>
      </c>
      <c r="B3" s="32" t="s">
        <v>37</v>
      </c>
      <c r="C3" s="39" t="str">
        <f>StErrSubject!AG3</f>
        <v>82.7 (82.0,83.4)</v>
      </c>
      <c r="D3" s="39" t="str">
        <f>StErrSubject!AH3</f>
        <v>84.0 (83.3,84.6)</v>
      </c>
    </row>
    <row r="4" spans="1:4" x14ac:dyDescent="0.25">
      <c r="A4" s="137"/>
      <c r="B4" s="32" t="s">
        <v>38</v>
      </c>
      <c r="C4" s="39" t="str">
        <f>StErrSubject!AG4</f>
        <v>82.5 (79.0,85.9)</v>
      </c>
      <c r="D4" s="39" t="str">
        <f>StErrSubject!AH4</f>
        <v>79.8 (76.2,83.5)</v>
      </c>
    </row>
    <row r="5" spans="1:4" x14ac:dyDescent="0.25">
      <c r="A5" s="137"/>
      <c r="B5" s="32" t="s">
        <v>39</v>
      </c>
      <c r="C5" s="39" t="str">
        <f>StErrSubject!AG5</f>
        <v>84.3 (83.0,85.7)</v>
      </c>
      <c r="D5" s="39" t="str">
        <f>StErrSubject!AH5</f>
        <v>85.1 (83.8,86.4)</v>
      </c>
    </row>
    <row r="6" spans="1:4" x14ac:dyDescent="0.25">
      <c r="A6" s="130"/>
      <c r="B6" s="32" t="s">
        <v>40</v>
      </c>
      <c r="C6" s="39" t="str">
        <f>StErrSubject!AG6</f>
        <v>83.3 (82.2,84.4)</v>
      </c>
      <c r="D6" s="39" t="str">
        <f>StErrSubject!AH6</f>
        <v>82.9 (81.8,84.0)</v>
      </c>
    </row>
    <row r="7" spans="1:4" x14ac:dyDescent="0.25">
      <c r="A7" s="32" t="s">
        <v>41</v>
      </c>
      <c r="B7" s="32" t="s">
        <v>42</v>
      </c>
      <c r="C7" s="39" t="str">
        <f>StErrSubject!AG7</f>
        <v>74.7 (73.5,76.0)</v>
      </c>
      <c r="D7" s="39" t="str">
        <f>StErrSubject!AH7</f>
        <v>72.2 (70.8,73.5)</v>
      </c>
    </row>
    <row r="8" spans="1:4" x14ac:dyDescent="0.25">
      <c r="A8" s="129" t="s">
        <v>43</v>
      </c>
      <c r="B8" s="32" t="s">
        <v>44</v>
      </c>
      <c r="C8" s="39" t="str">
        <f>StErrSubject!AG8</f>
        <v>73.0 (71.7,74.2)</v>
      </c>
      <c r="D8" s="39" t="str">
        <f>StErrSubject!AH8</f>
        <v>68.7 (67.4,70.0)</v>
      </c>
    </row>
    <row r="9" spans="1:4" x14ac:dyDescent="0.25">
      <c r="A9" s="137"/>
      <c r="B9" s="32" t="s">
        <v>45</v>
      </c>
      <c r="C9" s="39" t="str">
        <f>StErrSubject!AG9</f>
        <v>71.3 (68.2,74.4)</v>
      </c>
      <c r="D9" s="39" t="str">
        <f>StErrSubject!AH9</f>
        <v>69.6 (66.4,72.8)</v>
      </c>
    </row>
    <row r="10" spans="1:4" x14ac:dyDescent="0.25">
      <c r="A10" s="137"/>
      <c r="B10" s="32" t="s">
        <v>46</v>
      </c>
      <c r="C10" s="39" t="str">
        <f>StErrSubject!AG10</f>
        <v>73.6 (70.6,76.5)</v>
      </c>
      <c r="D10" s="39" t="str">
        <f>StErrSubject!AH10</f>
        <v>68.5 (65.4,71.6)</v>
      </c>
    </row>
    <row r="11" spans="1:4" x14ac:dyDescent="0.25">
      <c r="A11" s="137"/>
      <c r="B11" s="32" t="s">
        <v>47</v>
      </c>
      <c r="C11" s="39" t="str">
        <f>StErrSubject!AG11</f>
        <v>74.3 (71.8,76.7)</v>
      </c>
      <c r="D11" s="39" t="str">
        <f>StErrSubject!AH11</f>
        <v>68.8 (66.1,71.4)</v>
      </c>
    </row>
    <row r="12" spans="1:4" x14ac:dyDescent="0.25">
      <c r="A12" s="137"/>
      <c r="B12" s="32" t="s">
        <v>48</v>
      </c>
      <c r="C12" s="39" t="str">
        <f>StErrSubject!AG12</f>
        <v>76.3 (73.7,79.0)</v>
      </c>
      <c r="D12" s="39" t="str">
        <f>StErrSubject!AH12</f>
        <v>71.7 (68.9,74.4)</v>
      </c>
    </row>
    <row r="13" spans="1:4" x14ac:dyDescent="0.25">
      <c r="A13" s="130"/>
      <c r="B13" s="32" t="s">
        <v>49</v>
      </c>
      <c r="C13" s="39" t="str">
        <f>StErrSubject!AG13</f>
        <v>71.6 (67.7,75.5)</v>
      </c>
      <c r="D13" s="39" t="str">
        <f>StErrSubject!AH13</f>
        <v>69.5 (65.5,73.4)</v>
      </c>
    </row>
    <row r="14" spans="1:4" x14ac:dyDescent="0.25">
      <c r="A14" s="129" t="s">
        <v>50</v>
      </c>
      <c r="B14" s="32" t="s">
        <v>51</v>
      </c>
      <c r="C14" s="39" t="str">
        <f>StErrSubject!AG14</f>
        <v>74.6 (72.8,76.4)</v>
      </c>
      <c r="D14" s="39" t="str">
        <f>StErrSubject!AH14</f>
        <v>72.3 (70.5,74.2)</v>
      </c>
    </row>
    <row r="15" spans="1:4" x14ac:dyDescent="0.25">
      <c r="A15" s="130"/>
      <c r="B15" s="32" t="s">
        <v>52</v>
      </c>
      <c r="C15" s="39" t="str">
        <f>StErrSubject!AG15</f>
        <v>71.9 (68.1,75.7)</v>
      </c>
      <c r="D15" s="39" t="str">
        <f>StErrSubject!AH15</f>
        <v>70.4 (66.6,74.2)</v>
      </c>
    </row>
    <row r="16" spans="1:4" x14ac:dyDescent="0.25">
      <c r="A16" s="129" t="s">
        <v>53</v>
      </c>
      <c r="B16" s="32" t="s">
        <v>54</v>
      </c>
      <c r="C16" s="39" t="str">
        <f>StErrSubject!AG16</f>
        <v>80.0 (77.6,82.4)</v>
      </c>
      <c r="D16" s="39" t="str">
        <f>StErrSubject!AH16</f>
        <v>77.8 (75.3,80.4)</v>
      </c>
    </row>
    <row r="17" spans="1:4" x14ac:dyDescent="0.25">
      <c r="A17" s="130"/>
      <c r="B17" s="32" t="s">
        <v>55</v>
      </c>
      <c r="C17" s="39" t="str">
        <f>StErrSubject!AG17</f>
        <v>82.1 (80.4,83.7)</v>
      </c>
      <c r="D17" s="39" t="str">
        <f>StErrSubject!AH17</f>
        <v>81.9 (80.2,83.5)</v>
      </c>
    </row>
    <row r="18" spans="1:4" x14ac:dyDescent="0.25">
      <c r="A18" s="129" t="s">
        <v>56</v>
      </c>
      <c r="B18" s="32" t="s">
        <v>57</v>
      </c>
      <c r="C18" s="39" t="str">
        <f>StErrSubject!AG18</f>
        <v>80.8 (79.9,81.7)</v>
      </c>
      <c r="D18" s="39" t="str">
        <f>StErrSubject!AH18</f>
        <v>82.0 (81.2,82.9)</v>
      </c>
    </row>
    <row r="19" spans="1:4" x14ac:dyDescent="0.25">
      <c r="A19" s="137"/>
      <c r="B19" s="32" t="s">
        <v>58</v>
      </c>
      <c r="C19" s="39" t="str">
        <f>StErrSubject!AG19</f>
        <v>84.4 (82.5,86.2)</v>
      </c>
      <c r="D19" s="39" t="str">
        <f>StErrSubject!AH19</f>
        <v>83.2 (81.3,85.0)</v>
      </c>
    </row>
    <row r="20" spans="1:4" x14ac:dyDescent="0.25">
      <c r="A20" s="137"/>
      <c r="B20" s="32" t="s">
        <v>59</v>
      </c>
      <c r="C20" s="39" t="str">
        <f>StErrSubject!AG20</f>
        <v>77.7 (76.2,79.1)</v>
      </c>
      <c r="D20" s="39" t="str">
        <f>StErrSubject!AH20</f>
        <v>73.7 (72.2,75.2)</v>
      </c>
    </row>
    <row r="21" spans="1:4" x14ac:dyDescent="0.25">
      <c r="A21" s="137"/>
      <c r="B21" s="32" t="s">
        <v>60</v>
      </c>
      <c r="C21" s="39" t="str">
        <f>StErrSubject!AG21</f>
        <v>75.3 (74.6,76.1)</v>
      </c>
      <c r="D21" s="39" t="str">
        <f>StErrSubject!AH21</f>
        <v>75.4 (74.6,76.2)</v>
      </c>
    </row>
    <row r="22" spans="1:4" x14ac:dyDescent="0.25">
      <c r="A22" s="137"/>
      <c r="B22" s="32" t="s">
        <v>61</v>
      </c>
      <c r="C22" s="39" t="str">
        <f>StErrSubject!AG22</f>
        <v>79.6 (77.5,81.7)</v>
      </c>
      <c r="D22" s="39" t="str">
        <f>StErrSubject!AH22</f>
        <v>79.7 (77.6,81.9)</v>
      </c>
    </row>
    <row r="23" spans="1:4" x14ac:dyDescent="0.25">
      <c r="A23" s="137"/>
      <c r="B23" s="32" t="s">
        <v>62</v>
      </c>
      <c r="C23" s="39" t="str">
        <f>StErrSubject!AG23</f>
        <v>73.0 (69.9,76.0)</v>
      </c>
      <c r="D23" s="39" t="str">
        <f>StErrSubject!AH23</f>
        <v>66.7 (63.5,70.0)</v>
      </c>
    </row>
    <row r="24" spans="1:4" x14ac:dyDescent="0.25">
      <c r="A24" s="137"/>
      <c r="B24" s="32" t="s">
        <v>63</v>
      </c>
      <c r="C24" s="39" t="str">
        <f>StErrSubject!AG24</f>
        <v>84.1 (81.5,86.8)</v>
      </c>
      <c r="D24" s="39" t="str">
        <f>StErrSubject!AH24</f>
        <v>83.5 (80.9,86.2)</v>
      </c>
    </row>
    <row r="25" spans="1:4" x14ac:dyDescent="0.25">
      <c r="A25" s="137"/>
      <c r="B25" s="32" t="s">
        <v>64</v>
      </c>
      <c r="C25" s="39" t="str">
        <f>StErrSubject!AG25</f>
        <v>84.3 (82.3,86.3)</v>
      </c>
      <c r="D25" s="39" t="str">
        <f>StErrSubject!AH25</f>
        <v>86.0 (84.0,87.9)</v>
      </c>
    </row>
    <row r="26" spans="1:4" x14ac:dyDescent="0.25">
      <c r="A26" s="130"/>
      <c r="B26" s="32" t="s">
        <v>65</v>
      </c>
      <c r="C26" s="39" t="str">
        <f>StErrSubject!AG26</f>
        <v>84.6 (82.6,86.6)</v>
      </c>
      <c r="D26" s="39" t="str">
        <f>StErrSubject!AH26</f>
        <v>83.6 (81.6,85.6)</v>
      </c>
    </row>
    <row r="27" spans="1:4" x14ac:dyDescent="0.25">
      <c r="A27" s="129" t="s">
        <v>66</v>
      </c>
      <c r="B27" s="32" t="s">
        <v>67</v>
      </c>
      <c r="C27" s="39" t="str">
        <f>StErrSubject!AG27</f>
        <v>79.5 (78.1,80.9)</v>
      </c>
      <c r="D27" s="39" t="str">
        <f>StErrSubject!AH27</f>
        <v>80.2 (78.9,81.6)</v>
      </c>
    </row>
    <row r="28" spans="1:4" x14ac:dyDescent="0.25">
      <c r="A28" s="137"/>
      <c r="B28" s="32" t="s">
        <v>68</v>
      </c>
      <c r="C28" s="39" t="str">
        <f>StErrSubject!AG28</f>
        <v>81.8 (80.3,83.3)</v>
      </c>
      <c r="D28" s="39" t="str">
        <f>StErrSubject!AH28</f>
        <v>81.9 (80.4,83.4)</v>
      </c>
    </row>
    <row r="29" spans="1:4" x14ac:dyDescent="0.25">
      <c r="A29" s="130"/>
      <c r="B29" s="32" t="s">
        <v>69</v>
      </c>
      <c r="C29" s="39" t="str">
        <f>StErrSubject!AG29</f>
        <v>81.3 (80.4,82.3)</v>
      </c>
      <c r="D29" s="39" t="str">
        <f>StErrSubject!AH29</f>
        <v>80.7 (79.8,81.7)</v>
      </c>
    </row>
    <row r="30" spans="1:4" x14ac:dyDescent="0.25">
      <c r="A30" s="129" t="s">
        <v>70</v>
      </c>
      <c r="B30" s="32" t="s">
        <v>71</v>
      </c>
      <c r="C30" s="39" t="str">
        <f>StErrSubject!AG30</f>
        <v>75.4 (73.6,77.3)</v>
      </c>
      <c r="D30" s="39" t="str">
        <f>StErrSubject!AH30</f>
        <v>73.7 (71.8,75.6)</v>
      </c>
    </row>
    <row r="31" spans="1:4" x14ac:dyDescent="0.25">
      <c r="A31" s="137"/>
      <c r="B31" s="32" t="s">
        <v>72</v>
      </c>
      <c r="C31" s="39" t="str">
        <f>StErrSubject!AG31</f>
        <v>76.7 (75.9,77.5)</v>
      </c>
      <c r="D31" s="39" t="str">
        <f>StErrSubject!AH31</f>
        <v>75.3 (74.5,76.1)</v>
      </c>
    </row>
    <row r="32" spans="1:4" x14ac:dyDescent="0.25">
      <c r="A32" s="137"/>
      <c r="B32" s="32" t="s">
        <v>73</v>
      </c>
      <c r="C32" s="39" t="str">
        <f>StErrSubject!AG32</f>
        <v>76.3 (73.8,78.8)</v>
      </c>
      <c r="D32" s="39" t="str">
        <f>StErrSubject!AH32</f>
        <v>75.3 (72.8,77.9)</v>
      </c>
    </row>
    <row r="33" spans="1:4" x14ac:dyDescent="0.25">
      <c r="A33" s="137"/>
      <c r="B33" s="32" t="s">
        <v>867</v>
      </c>
      <c r="C33" s="39" t="str">
        <f>StErrSubject!AG33</f>
        <v>75.2 (74.1,76.2)</v>
      </c>
      <c r="D33" s="39" t="str">
        <f>StErrSubject!AH33</f>
        <v>73.1 (72.0,74.2)</v>
      </c>
    </row>
    <row r="34" spans="1:4" x14ac:dyDescent="0.25">
      <c r="A34" s="130"/>
      <c r="B34" s="32" t="s">
        <v>75</v>
      </c>
      <c r="C34" s="39" t="str">
        <f>StErrSubject!AG34</f>
        <v>76.0 (73.4,78.7)</v>
      </c>
      <c r="D34" s="39" t="str">
        <f>StErrSubject!AH34</f>
        <v>69.0 (66.1,71.9)</v>
      </c>
    </row>
    <row r="35" spans="1:4" x14ac:dyDescent="0.25">
      <c r="A35" s="129" t="s">
        <v>76</v>
      </c>
      <c r="B35" s="32" t="s">
        <v>77</v>
      </c>
      <c r="C35" s="39" t="str">
        <f>StErrSubject!AG35</f>
        <v>79.1 (76.3,82.0)</v>
      </c>
      <c r="D35" s="39" t="str">
        <f>StErrSubject!AH35</f>
        <v>81.8 (79.1,84.5)</v>
      </c>
    </row>
    <row r="36" spans="1:4" x14ac:dyDescent="0.25">
      <c r="A36" s="137"/>
      <c r="B36" s="32" t="s">
        <v>78</v>
      </c>
      <c r="C36" s="39" t="str">
        <f>StErrSubject!AG36</f>
        <v>81.1 (80.6,81.7)</v>
      </c>
      <c r="D36" s="39" t="str">
        <f>StErrSubject!AH36</f>
        <v>84.0 (83.5,84.6)</v>
      </c>
    </row>
    <row r="37" spans="1:4" x14ac:dyDescent="0.25">
      <c r="A37" s="137"/>
      <c r="B37" s="32" t="s">
        <v>79</v>
      </c>
      <c r="C37" s="39" t="str">
        <f>StErrSubject!AG37</f>
        <v>83.9 (81.5,86.4)</v>
      </c>
      <c r="D37" s="39" t="str">
        <f>StErrSubject!AH37</f>
        <v>85.7 (83.4,88.0)</v>
      </c>
    </row>
    <row r="38" spans="1:4" x14ac:dyDescent="0.25">
      <c r="A38" s="137"/>
      <c r="B38" s="32" t="s">
        <v>80</v>
      </c>
      <c r="C38" s="39" t="str">
        <f>StErrSubject!AG38</f>
        <v>80.0 (78.6,81.4)</v>
      </c>
      <c r="D38" s="39" t="str">
        <f>StErrSubject!AH38</f>
        <v>81.2 (79.8,82.5)</v>
      </c>
    </row>
    <row r="39" spans="1:4" x14ac:dyDescent="0.25">
      <c r="A39" s="137"/>
      <c r="B39" s="32" t="s">
        <v>81</v>
      </c>
      <c r="C39" s="39" t="str">
        <f>StErrSubject!AG39</f>
        <v>84.7 (83.8,85.5)</v>
      </c>
      <c r="D39" s="39" t="str">
        <f>StErrSubject!AH39</f>
        <v>86.8 (86.0,87.6)</v>
      </c>
    </row>
    <row r="40" spans="1:4" x14ac:dyDescent="0.25">
      <c r="A40" s="137"/>
      <c r="B40" s="32" t="s">
        <v>82</v>
      </c>
      <c r="C40" s="39" t="str">
        <f>StErrSubject!AG40</f>
        <v>79.6 (78.5,80.7)</v>
      </c>
      <c r="D40" s="39" t="str">
        <f>StErrSubject!AH40</f>
        <v>81.7 (80.7,82.8)</v>
      </c>
    </row>
    <row r="41" spans="1:4" x14ac:dyDescent="0.25">
      <c r="A41" s="137"/>
      <c r="B41" s="32" t="s">
        <v>83</v>
      </c>
      <c r="C41" s="39" t="str">
        <f>StErrSubject!AG41</f>
        <v>76.0 (73.5,78.5)</v>
      </c>
      <c r="D41" s="39" t="str">
        <f>StErrSubject!AH41</f>
        <v>75.3 (72.9,77.8)</v>
      </c>
    </row>
    <row r="42" spans="1:4" x14ac:dyDescent="0.25">
      <c r="A42" s="137"/>
      <c r="B42" s="32" t="s">
        <v>84</v>
      </c>
      <c r="C42" s="39" t="str">
        <f>StErrSubject!AG42</f>
        <v>71.2 (68.8,73.6)</v>
      </c>
      <c r="D42" s="39" t="str">
        <f>StErrSubject!AH42</f>
        <v>69.3 (66.8,71.7)</v>
      </c>
    </row>
    <row r="43" spans="1:4" x14ac:dyDescent="0.25">
      <c r="A43" s="130"/>
      <c r="B43" s="32" t="s">
        <v>85</v>
      </c>
      <c r="C43" s="39" t="str">
        <f>StErrSubject!AG43</f>
        <v>79.8 (75.0,84.6)</v>
      </c>
      <c r="D43" s="39" t="str">
        <f>StErrSubject!AH43</f>
        <v>80.3 (75.5,85.1)</v>
      </c>
    </row>
    <row r="44" spans="1:4" x14ac:dyDescent="0.25">
      <c r="A44" s="129" t="s">
        <v>86</v>
      </c>
      <c r="B44" s="32" t="s">
        <v>87</v>
      </c>
      <c r="C44" s="39" t="str">
        <f>StErrSubject!AG44</f>
        <v>79.0 (77.8,80.1)</v>
      </c>
      <c r="D44" s="39" t="str">
        <f>StErrSubject!AH44</f>
        <v>78.9 (77.7,80.0)</v>
      </c>
    </row>
    <row r="45" spans="1:4" x14ac:dyDescent="0.25">
      <c r="A45" s="137"/>
      <c r="B45" s="32" t="s">
        <v>88</v>
      </c>
      <c r="C45" s="39" t="str">
        <f>StErrSubject!AG45</f>
        <v>81.6 (79.7,83.5)</v>
      </c>
      <c r="D45" s="39" t="str">
        <f>StErrSubject!AH45</f>
        <v>82.5 (80.6,84.4)</v>
      </c>
    </row>
    <row r="46" spans="1:4" x14ac:dyDescent="0.25">
      <c r="A46" s="130"/>
      <c r="B46" s="32" t="s">
        <v>89</v>
      </c>
      <c r="C46" s="39" t="str">
        <f>StErrSubject!AG46</f>
        <v>81.9 (80.8,83.0)</v>
      </c>
      <c r="D46" s="39" t="str">
        <f>StErrSubject!AH46</f>
        <v>82.5 (81.5,83.6)</v>
      </c>
    </row>
    <row r="47" spans="1:4" ht="36" x14ac:dyDescent="0.25">
      <c r="A47" s="32" t="s">
        <v>90</v>
      </c>
      <c r="B47" s="32" t="s">
        <v>91</v>
      </c>
      <c r="C47" s="39" t="str">
        <f>StErrSubject!AG47</f>
        <v>84.3 (77.6,91.1)</v>
      </c>
      <c r="D47" s="39" t="str">
        <f>StErrSubject!AH47</f>
        <v>82.1 (75.1,89.2)</v>
      </c>
    </row>
    <row r="48" spans="1:4" x14ac:dyDescent="0.25">
      <c r="A48" s="138" t="s">
        <v>247</v>
      </c>
      <c r="B48" s="139"/>
      <c r="C48" s="99" t="str">
        <f>StErrSubject!AG48</f>
        <v>79.1 (78.9,79.4)</v>
      </c>
      <c r="D48" s="99" t="str">
        <f>StErrSubject!AH48</f>
        <v>79.0 (78.8,79.2)</v>
      </c>
    </row>
  </sheetData>
  <mergeCells count="11">
    <mergeCell ref="A48:B48"/>
    <mergeCell ref="A27:A29"/>
    <mergeCell ref="A30:A34"/>
    <mergeCell ref="A35:A43"/>
    <mergeCell ref="A44:A46"/>
    <mergeCell ref="A18:A26"/>
    <mergeCell ref="A1:D1"/>
    <mergeCell ref="A3:A6"/>
    <mergeCell ref="A8:A13"/>
    <mergeCell ref="A14:A15"/>
    <mergeCell ref="A16:A17"/>
  </mergeCells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sqref="A1:H1"/>
    </sheetView>
  </sheetViews>
  <sheetFormatPr defaultRowHeight="12" x14ac:dyDescent="0.25"/>
  <cols>
    <col min="1" max="1" width="15.7109375" style="14" bestFit="1" customWidth="1"/>
    <col min="2" max="2" width="20" style="14" customWidth="1"/>
    <col min="3" max="7" width="11.42578125" style="4" customWidth="1"/>
    <col min="8" max="16384" width="9.140625" style="4"/>
  </cols>
  <sheetData>
    <row r="1" spans="1:7" s="17" customFormat="1" x14ac:dyDescent="0.25">
      <c r="A1" s="128" t="s">
        <v>661</v>
      </c>
      <c r="B1" s="128"/>
      <c r="C1" s="128"/>
      <c r="D1" s="128"/>
      <c r="E1" s="128"/>
      <c r="F1" s="128"/>
      <c r="G1" s="128"/>
    </row>
    <row r="2" spans="1:7" ht="24" x14ac:dyDescent="0.25">
      <c r="A2" s="90" t="s">
        <v>5</v>
      </c>
      <c r="B2" s="90" t="s">
        <v>6</v>
      </c>
      <c r="C2" s="90" t="s">
        <v>0</v>
      </c>
      <c r="D2" s="90" t="s">
        <v>1</v>
      </c>
      <c r="E2" s="90" t="s">
        <v>2</v>
      </c>
      <c r="F2" s="90" t="s">
        <v>3</v>
      </c>
      <c r="G2" s="90" t="s">
        <v>4</v>
      </c>
    </row>
    <row r="3" spans="1:7" x14ac:dyDescent="0.25">
      <c r="A3" s="129" t="s">
        <v>449</v>
      </c>
      <c r="B3" s="18" t="s">
        <v>450</v>
      </c>
      <c r="C3" s="36">
        <f>ScoresGroup!N3</f>
        <v>76.8</v>
      </c>
      <c r="D3" s="36">
        <f>ScoresGroup!O3</f>
        <v>56.3</v>
      </c>
      <c r="E3" s="36">
        <f>ScoresGroup!P3</f>
        <v>81.2</v>
      </c>
      <c r="F3" s="36">
        <f>ScoresGroup!Q3</f>
        <v>56.9</v>
      </c>
      <c r="G3" s="36">
        <f>ScoresGroup!R3</f>
        <v>86.4</v>
      </c>
    </row>
    <row r="4" spans="1:7" x14ac:dyDescent="0.25">
      <c r="A4" s="130"/>
      <c r="B4" s="18" t="s">
        <v>451</v>
      </c>
      <c r="C4" s="36">
        <f>ScoresGroup!N4</f>
        <v>82.1</v>
      </c>
      <c r="D4" s="36">
        <f>ScoresGroup!O4</f>
        <v>58.1</v>
      </c>
      <c r="E4" s="36">
        <f>ScoresGroup!P4</f>
        <v>76</v>
      </c>
      <c r="F4" s="36">
        <f>ScoresGroup!Q4</f>
        <v>48</v>
      </c>
      <c r="G4" s="36">
        <f>ScoresGroup!R4</f>
        <v>78.599999999999994</v>
      </c>
    </row>
    <row r="5" spans="1:7" x14ac:dyDescent="0.25">
      <c r="A5" s="126" t="s">
        <v>7</v>
      </c>
      <c r="B5" s="9" t="s">
        <v>8</v>
      </c>
      <c r="C5" s="36">
        <f>ScoresGroup!N5</f>
        <v>75.599999999999994</v>
      </c>
      <c r="D5" s="36">
        <f>ScoresGroup!O5</f>
        <v>57.4</v>
      </c>
      <c r="E5" s="36">
        <f>ScoresGroup!P5</f>
        <v>76.8</v>
      </c>
      <c r="F5" s="36">
        <f>ScoresGroup!Q5</f>
        <v>51.6</v>
      </c>
      <c r="G5" s="36">
        <f>ScoresGroup!R5</f>
        <v>82.1</v>
      </c>
    </row>
    <row r="6" spans="1:7" x14ac:dyDescent="0.25">
      <c r="A6" s="126"/>
      <c r="B6" s="9" t="s">
        <v>9</v>
      </c>
      <c r="C6" s="36">
        <f>ScoresGroup!N6</f>
        <v>80.599999999999994</v>
      </c>
      <c r="D6" s="36">
        <f>ScoresGroup!O6</f>
        <v>56.8</v>
      </c>
      <c r="E6" s="36">
        <f>ScoresGroup!P6</f>
        <v>80.3</v>
      </c>
      <c r="F6" s="36">
        <f>ScoresGroup!Q6</f>
        <v>54.3</v>
      </c>
      <c r="G6" s="36">
        <f>ScoresGroup!R6</f>
        <v>83.9</v>
      </c>
    </row>
    <row r="7" spans="1:7" x14ac:dyDescent="0.25">
      <c r="A7" s="126" t="s">
        <v>10</v>
      </c>
      <c r="B7" s="9" t="s">
        <v>11</v>
      </c>
      <c r="C7" s="36">
        <f>ScoresGroup!N7</f>
        <v>79.3</v>
      </c>
      <c r="D7" s="36">
        <f>ScoresGroup!O7</f>
        <v>60.4</v>
      </c>
      <c r="E7" s="36">
        <f>ScoresGroup!P7</f>
        <v>79.2</v>
      </c>
      <c r="F7" s="36">
        <f>ScoresGroup!Q7</f>
        <v>52.3</v>
      </c>
      <c r="G7" s="36">
        <f>ScoresGroup!R7</f>
        <v>83.8</v>
      </c>
    </row>
    <row r="8" spans="1:7" x14ac:dyDescent="0.25">
      <c r="A8" s="126"/>
      <c r="B8" s="9" t="s">
        <v>12</v>
      </c>
      <c r="C8" s="36">
        <f>ScoresGroup!N8</f>
        <v>77.099999999999994</v>
      </c>
      <c r="D8" s="36">
        <f>ScoresGroup!O8</f>
        <v>48.5</v>
      </c>
      <c r="E8" s="36">
        <f>ScoresGroup!P8</f>
        <v>75.900000000000006</v>
      </c>
      <c r="F8" s="36">
        <f>ScoresGroup!Q8</f>
        <v>53.5</v>
      </c>
      <c r="G8" s="36">
        <f>ScoresGroup!R8</f>
        <v>79.900000000000006</v>
      </c>
    </row>
    <row r="9" spans="1:7" x14ac:dyDescent="0.25">
      <c r="A9" s="126"/>
      <c r="B9" s="9" t="s">
        <v>13</v>
      </c>
      <c r="C9" s="36">
        <f>ScoresGroup!N9</f>
        <v>78.099999999999994</v>
      </c>
      <c r="D9" s="36">
        <f>ScoresGroup!O9</f>
        <v>42.3</v>
      </c>
      <c r="E9" s="36">
        <f>ScoresGroup!P9</f>
        <v>79.599999999999994</v>
      </c>
      <c r="F9" s="36">
        <f>ScoresGroup!Q9</f>
        <v>58.4</v>
      </c>
      <c r="G9" s="36">
        <f>ScoresGroup!R9</f>
        <v>81.5</v>
      </c>
    </row>
    <row r="10" spans="1:7" x14ac:dyDescent="0.25">
      <c r="A10" s="126"/>
      <c r="B10" s="9" t="s">
        <v>14</v>
      </c>
      <c r="C10" s="36">
        <f>ScoresGroup!N10</f>
        <v>77.8</v>
      </c>
      <c r="D10" s="36">
        <f>ScoresGroup!O10</f>
        <v>39.9</v>
      </c>
      <c r="E10" s="36">
        <f>ScoresGroup!P10</f>
        <v>82.1</v>
      </c>
      <c r="F10" s="36">
        <f>ScoresGroup!Q10</f>
        <v>61.4</v>
      </c>
      <c r="G10" s="36">
        <f>ScoresGroup!R10</f>
        <v>82.2</v>
      </c>
    </row>
    <row r="11" spans="1:7" ht="24" x14ac:dyDescent="0.25">
      <c r="A11" s="126" t="s">
        <v>15</v>
      </c>
      <c r="B11" s="9" t="s">
        <v>16</v>
      </c>
      <c r="C11" s="36">
        <f>ScoresGroup!N11</f>
        <v>81</v>
      </c>
      <c r="D11" s="36">
        <f>ScoresGroup!O11</f>
        <v>55</v>
      </c>
      <c r="E11" s="36">
        <f>ScoresGroup!P11</f>
        <v>79.900000000000006</v>
      </c>
      <c r="F11" s="36">
        <f>ScoresGroup!Q11</f>
        <v>61.1</v>
      </c>
      <c r="G11" s="36">
        <f>ScoresGroup!R11</f>
        <v>85.6</v>
      </c>
    </row>
    <row r="12" spans="1:7" ht="24" x14ac:dyDescent="0.25">
      <c r="A12" s="126"/>
      <c r="B12" s="9" t="s">
        <v>17</v>
      </c>
      <c r="C12" s="36">
        <f>ScoresGroup!N12</f>
        <v>79</v>
      </c>
      <c r="D12" s="36">
        <f>ScoresGroup!O12</f>
        <v>57.1</v>
      </c>
      <c r="E12" s="36">
        <f>ScoresGroup!P12</f>
        <v>79.2</v>
      </c>
      <c r="F12" s="36">
        <f>ScoresGroup!Q12</f>
        <v>53.2</v>
      </c>
      <c r="G12" s="36">
        <f>ScoresGroup!R12</f>
        <v>83.2</v>
      </c>
    </row>
    <row r="13" spans="1:7" x14ac:dyDescent="0.25">
      <c r="A13" s="126" t="s">
        <v>18</v>
      </c>
      <c r="B13" s="9" t="s">
        <v>19</v>
      </c>
      <c r="C13" s="36">
        <f>ScoresGroup!N13</f>
        <v>79.400000000000006</v>
      </c>
      <c r="D13" s="36">
        <f>ScoresGroup!O13</f>
        <v>57.6</v>
      </c>
      <c r="E13" s="36">
        <f>ScoresGroup!P13</f>
        <v>80.3</v>
      </c>
      <c r="F13" s="36">
        <f>ScoresGroup!Q13</f>
        <v>52.9</v>
      </c>
      <c r="G13" s="36">
        <f>ScoresGroup!R13</f>
        <v>83.8</v>
      </c>
    </row>
    <row r="14" spans="1:7" x14ac:dyDescent="0.25">
      <c r="A14" s="126"/>
      <c r="B14" s="9" t="s">
        <v>20</v>
      </c>
      <c r="C14" s="36">
        <f>ScoresGroup!N14</f>
        <v>77.5</v>
      </c>
      <c r="D14" s="36">
        <f>ScoresGroup!O14</f>
        <v>55.2</v>
      </c>
      <c r="E14" s="36">
        <f>ScoresGroup!P14</f>
        <v>75.2</v>
      </c>
      <c r="F14" s="36">
        <f>ScoresGroup!Q14</f>
        <v>54.7</v>
      </c>
      <c r="G14" s="36">
        <f>ScoresGroup!R14</f>
        <v>81.7</v>
      </c>
    </row>
    <row r="15" spans="1:7" x14ac:dyDescent="0.25">
      <c r="A15" s="126" t="s">
        <v>21</v>
      </c>
      <c r="B15" s="9" t="s">
        <v>22</v>
      </c>
      <c r="C15" s="36">
        <f>ScoresGroup!N15</f>
        <v>75.7</v>
      </c>
      <c r="D15" s="36">
        <f>ScoresGroup!O15</f>
        <v>54</v>
      </c>
      <c r="E15" s="36">
        <f>ScoresGroup!P15</f>
        <v>78</v>
      </c>
      <c r="F15" s="36">
        <f>ScoresGroup!Q15</f>
        <v>60.2</v>
      </c>
      <c r="G15" s="36">
        <f>ScoresGroup!R15</f>
        <v>79.7</v>
      </c>
    </row>
    <row r="16" spans="1:7" x14ac:dyDescent="0.25">
      <c r="A16" s="126"/>
      <c r="B16" s="9" t="s">
        <v>23</v>
      </c>
      <c r="C16" s="36">
        <f>ScoresGroup!N16</f>
        <v>79.099999999999994</v>
      </c>
      <c r="D16" s="36">
        <f>ScoresGroup!O16</f>
        <v>57.2</v>
      </c>
      <c r="E16" s="36">
        <f>ScoresGroup!P16</f>
        <v>79.2</v>
      </c>
      <c r="F16" s="36">
        <f>ScoresGroup!Q16</f>
        <v>53</v>
      </c>
      <c r="G16" s="36">
        <f>ScoresGroup!R16</f>
        <v>83.5</v>
      </c>
    </row>
    <row r="17" spans="1:7" x14ac:dyDescent="0.25">
      <c r="A17" s="126" t="s">
        <v>24</v>
      </c>
      <c r="B17" s="9" t="s">
        <v>25</v>
      </c>
      <c r="C17" s="36">
        <f>ScoresGroup!N17</f>
        <v>79.099999999999994</v>
      </c>
      <c r="D17" s="36">
        <f>ScoresGroup!O17</f>
        <v>60.1</v>
      </c>
      <c r="E17" s="36">
        <f>ScoresGroup!P17</f>
        <v>79.3</v>
      </c>
      <c r="F17" s="36">
        <f>ScoresGroup!Q17</f>
        <v>53.4</v>
      </c>
      <c r="G17" s="36">
        <f>ScoresGroup!R17</f>
        <v>83.5</v>
      </c>
    </row>
    <row r="18" spans="1:7" x14ac:dyDescent="0.25">
      <c r="A18" s="126"/>
      <c r="B18" s="9" t="s">
        <v>26</v>
      </c>
      <c r="C18" s="36">
        <f>ScoresGroup!N18</f>
        <v>77.599999999999994</v>
      </c>
      <c r="D18" s="36">
        <f>ScoresGroup!O18</f>
        <v>36</v>
      </c>
      <c r="E18" s="36">
        <f>ScoresGroup!P18</f>
        <v>77.8</v>
      </c>
      <c r="F18" s="36">
        <f>ScoresGroup!Q18</f>
        <v>53.1</v>
      </c>
      <c r="G18" s="36">
        <f>ScoresGroup!R18</f>
        <v>81.099999999999994</v>
      </c>
    </row>
    <row r="19" spans="1:7" x14ac:dyDescent="0.25">
      <c r="A19" s="126" t="s">
        <v>27</v>
      </c>
      <c r="B19" s="9" t="s">
        <v>28</v>
      </c>
      <c r="C19" s="36">
        <f>ScoresGroup!N19</f>
        <v>79.2</v>
      </c>
      <c r="D19" s="36">
        <f>ScoresGroup!O19</f>
        <v>57.8</v>
      </c>
      <c r="E19" s="36">
        <f>ScoresGroup!P19</f>
        <v>79.8</v>
      </c>
      <c r="F19" s="36">
        <f>ScoresGroup!Q19</f>
        <v>52.7</v>
      </c>
      <c r="G19" s="36">
        <f>ScoresGroup!R19</f>
        <v>83.6</v>
      </c>
    </row>
    <row r="20" spans="1:7" x14ac:dyDescent="0.25">
      <c r="A20" s="126"/>
      <c r="B20" s="9" t="s">
        <v>29</v>
      </c>
      <c r="C20" s="36">
        <f>ScoresGroup!N20</f>
        <v>76.7</v>
      </c>
      <c r="D20" s="36">
        <f>ScoresGroup!O20</f>
        <v>51.2</v>
      </c>
      <c r="E20" s="36">
        <f>ScoresGroup!P20</f>
        <v>74</v>
      </c>
      <c r="F20" s="36">
        <f>ScoresGroup!Q20</f>
        <v>58.4</v>
      </c>
      <c r="G20" s="36">
        <f>ScoresGroup!R20</f>
        <v>80.8</v>
      </c>
    </row>
    <row r="21" spans="1:7" x14ac:dyDescent="0.25">
      <c r="A21" s="126" t="s">
        <v>30</v>
      </c>
      <c r="B21" s="9" t="s">
        <v>30</v>
      </c>
      <c r="C21" s="36">
        <f>ScoresGroup!N21</f>
        <v>77.7</v>
      </c>
      <c r="D21" s="36">
        <f>ScoresGroup!O21</f>
        <v>55.4</v>
      </c>
      <c r="E21" s="36">
        <f>ScoresGroup!P21</f>
        <v>81.8</v>
      </c>
      <c r="F21" s="36">
        <f>ScoresGroup!Q21</f>
        <v>58.2</v>
      </c>
      <c r="G21" s="36">
        <f>ScoresGroup!R21</f>
        <v>86.9</v>
      </c>
    </row>
    <row r="22" spans="1:7" x14ac:dyDescent="0.25">
      <c r="A22" s="126"/>
      <c r="B22" s="9" t="s">
        <v>31</v>
      </c>
      <c r="C22" s="36">
        <f>ScoresGroup!N22</f>
        <v>76.3</v>
      </c>
      <c r="D22" s="36">
        <f>ScoresGroup!O22</f>
        <v>59.1</v>
      </c>
      <c r="E22" s="36">
        <f>ScoresGroup!P22</f>
        <v>81.3</v>
      </c>
      <c r="F22" s="36">
        <f>ScoresGroup!Q22</f>
        <v>55.5</v>
      </c>
      <c r="G22" s="36">
        <f>ScoresGroup!R22</f>
        <v>86.5</v>
      </c>
    </row>
    <row r="23" spans="1:7" x14ac:dyDescent="0.25">
      <c r="A23" s="126" t="s">
        <v>32</v>
      </c>
      <c r="B23" s="9" t="s">
        <v>33</v>
      </c>
      <c r="C23" s="36">
        <f>ScoresGroup!N23</f>
        <v>79.099999999999994</v>
      </c>
      <c r="D23" s="36">
        <f>ScoresGroup!O23</f>
        <v>56.5</v>
      </c>
      <c r="E23" s="36">
        <f>ScoresGroup!P23</f>
        <v>79.099999999999994</v>
      </c>
      <c r="F23" s="36">
        <f>ScoresGroup!Q23</f>
        <v>52.3</v>
      </c>
      <c r="G23" s="36">
        <f>ScoresGroup!R23</f>
        <v>81.5</v>
      </c>
    </row>
    <row r="24" spans="1:7" x14ac:dyDescent="0.25">
      <c r="A24" s="126"/>
      <c r="B24" s="9" t="s">
        <v>34</v>
      </c>
      <c r="C24" s="36">
        <f>ScoresGroup!N24</f>
        <v>77.400000000000006</v>
      </c>
      <c r="D24" s="36">
        <f>ScoresGroup!O24</f>
        <v>50.5</v>
      </c>
      <c r="E24" s="36">
        <f>ScoresGroup!P24</f>
        <v>78.900000000000006</v>
      </c>
      <c r="F24" s="36">
        <f>ScoresGroup!Q24</f>
        <v>55.4</v>
      </c>
      <c r="G24" s="36">
        <f>ScoresGroup!R24</f>
        <v>80.900000000000006</v>
      </c>
    </row>
    <row r="25" spans="1:7" x14ac:dyDescent="0.25">
      <c r="A25" s="126"/>
      <c r="B25" s="9" t="s">
        <v>35</v>
      </c>
      <c r="C25" s="36">
        <f>ScoresGroup!N25</f>
        <v>79.3</v>
      </c>
      <c r="D25" s="36">
        <f>ScoresGroup!O25</f>
        <v>59</v>
      </c>
      <c r="E25" s="36">
        <f>ScoresGroup!P25</f>
        <v>79.2</v>
      </c>
      <c r="F25" s="36">
        <f>ScoresGroup!Q25</f>
        <v>53.1</v>
      </c>
      <c r="G25" s="36">
        <f>ScoresGroup!R25</f>
        <v>84.3</v>
      </c>
    </row>
    <row r="26" spans="1:7" x14ac:dyDescent="0.25">
      <c r="A26" s="131" t="s">
        <v>247</v>
      </c>
      <c r="B26" s="132"/>
      <c r="C26" s="102">
        <f>ScoresGroup!N26</f>
        <v>78.900000000000006</v>
      </c>
      <c r="D26" s="102">
        <f>ScoresGroup!O26</f>
        <v>57</v>
      </c>
      <c r="E26" s="102">
        <f>ScoresGroup!P26</f>
        <v>79.2</v>
      </c>
      <c r="F26" s="102">
        <f>ScoresGroup!Q26</f>
        <v>53.4</v>
      </c>
      <c r="G26" s="102">
        <f>ScoresGroup!R26</f>
        <v>83.3</v>
      </c>
    </row>
  </sheetData>
  <mergeCells count="12">
    <mergeCell ref="A26:B26"/>
    <mergeCell ref="A1:G1"/>
    <mergeCell ref="A19:A20"/>
    <mergeCell ref="A21:A22"/>
    <mergeCell ref="A23:A25"/>
    <mergeCell ref="A5:A6"/>
    <mergeCell ref="A7:A10"/>
    <mergeCell ref="A11:A12"/>
    <mergeCell ref="A13:A14"/>
    <mergeCell ref="A15:A16"/>
    <mergeCell ref="A17:A18"/>
    <mergeCell ref="A3:A4"/>
  </mergeCells>
  <pageMargins left="0.7" right="0.7" top="0.75" bottom="0.75" header="0.3" footer="0.3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Normal="100" workbookViewId="0">
      <selection sqref="A1:H1"/>
    </sheetView>
  </sheetViews>
  <sheetFormatPr defaultRowHeight="12" x14ac:dyDescent="0.25"/>
  <cols>
    <col min="1" max="1" width="15.7109375" style="8" bestFit="1" customWidth="1"/>
    <col min="2" max="2" width="20" style="8" customWidth="1"/>
    <col min="3" max="7" width="11.42578125" style="11" customWidth="1"/>
    <col min="8" max="16384" width="9.140625" style="11"/>
  </cols>
  <sheetData>
    <row r="1" spans="1:19" x14ac:dyDescent="0.25">
      <c r="A1" s="128" t="s">
        <v>662</v>
      </c>
      <c r="B1" s="128"/>
      <c r="C1" s="128"/>
      <c r="D1" s="128"/>
      <c r="E1" s="128"/>
      <c r="F1" s="128"/>
      <c r="G1" s="128"/>
    </row>
    <row r="2" spans="1:19" ht="24" x14ac:dyDescent="0.25">
      <c r="A2" s="90" t="s">
        <v>5</v>
      </c>
      <c r="B2" s="90" t="s">
        <v>6</v>
      </c>
      <c r="C2" s="90" t="s">
        <v>0</v>
      </c>
      <c r="D2" s="90" t="s">
        <v>1</v>
      </c>
      <c r="E2" s="90" t="s">
        <v>2</v>
      </c>
      <c r="F2" s="90" t="s">
        <v>3</v>
      </c>
      <c r="G2" s="90" t="s">
        <v>4</v>
      </c>
    </row>
    <row r="3" spans="1:19" ht="24" x14ac:dyDescent="0.25">
      <c r="A3" s="129" t="s">
        <v>36</v>
      </c>
      <c r="B3" s="9" t="s">
        <v>37</v>
      </c>
      <c r="C3" s="36">
        <f>ScoresSubject!N3</f>
        <v>77.099999999999994</v>
      </c>
      <c r="D3" s="36">
        <f>ScoresSubject!O3</f>
        <v>58.3</v>
      </c>
      <c r="E3" s="36">
        <f>ScoresSubject!P3</f>
        <v>82.9</v>
      </c>
      <c r="F3" s="36">
        <f>ScoresSubject!Q3</f>
        <v>53.6</v>
      </c>
      <c r="G3" s="36">
        <f>ScoresSubject!R3</f>
        <v>86.8</v>
      </c>
      <c r="I3" s="117"/>
      <c r="J3" s="117"/>
      <c r="K3" s="117"/>
      <c r="L3" s="117"/>
      <c r="M3" s="117"/>
      <c r="O3" s="117"/>
      <c r="P3" s="117"/>
      <c r="Q3" s="117"/>
      <c r="R3" s="117"/>
      <c r="S3" s="117"/>
    </row>
    <row r="4" spans="1:19" x14ac:dyDescent="0.25">
      <c r="A4" s="137"/>
      <c r="B4" s="9" t="s">
        <v>38</v>
      </c>
      <c r="C4" s="36">
        <f>ScoresSubject!N4</f>
        <v>73.099999999999994</v>
      </c>
      <c r="D4" s="36">
        <f>ScoresSubject!O4</f>
        <v>52.9</v>
      </c>
      <c r="E4" s="36">
        <f>ScoresSubject!P4</f>
        <v>80.099999999999994</v>
      </c>
      <c r="F4" s="36">
        <f>ScoresSubject!Q4</f>
        <v>58.1</v>
      </c>
      <c r="G4" s="36">
        <f>ScoresSubject!R4</f>
        <v>87.4</v>
      </c>
      <c r="I4" s="117"/>
      <c r="J4" s="117"/>
      <c r="K4" s="117"/>
      <c r="L4" s="117"/>
      <c r="M4" s="117"/>
    </row>
    <row r="5" spans="1:19" x14ac:dyDescent="0.25">
      <c r="A5" s="137"/>
      <c r="B5" s="9" t="s">
        <v>39</v>
      </c>
      <c r="C5" s="36">
        <f>ScoresSubject!N5</f>
        <v>81.599999999999994</v>
      </c>
      <c r="D5" s="36">
        <f>ScoresSubject!O5</f>
        <v>62</v>
      </c>
      <c r="E5" s="36">
        <f>ScoresSubject!P5</f>
        <v>84.3</v>
      </c>
      <c r="F5" s="36">
        <f>ScoresSubject!Q5</f>
        <v>56.6</v>
      </c>
      <c r="G5" s="36">
        <f>ScoresSubject!R5</f>
        <v>87</v>
      </c>
      <c r="I5" s="117"/>
      <c r="J5" s="117"/>
      <c r="K5" s="117"/>
      <c r="L5" s="117"/>
      <c r="M5" s="117"/>
    </row>
    <row r="6" spans="1:19" ht="24" x14ac:dyDescent="0.25">
      <c r="A6" s="130"/>
      <c r="B6" s="9" t="s">
        <v>40</v>
      </c>
      <c r="C6" s="36">
        <f>ScoresSubject!N6</f>
        <v>79.5</v>
      </c>
      <c r="D6" s="36">
        <f>ScoresSubject!O6</f>
        <v>63.3</v>
      </c>
      <c r="E6" s="36">
        <f>ScoresSubject!P6</f>
        <v>82</v>
      </c>
      <c r="F6" s="36">
        <f>ScoresSubject!Q6</f>
        <v>56.9</v>
      </c>
      <c r="G6" s="36">
        <f>ScoresSubject!R6</f>
        <v>87.1</v>
      </c>
      <c r="I6" s="117"/>
      <c r="J6" s="117"/>
      <c r="K6" s="117"/>
      <c r="L6" s="117"/>
      <c r="M6" s="117"/>
    </row>
    <row r="7" spans="1:19" ht="24" x14ac:dyDescent="0.25">
      <c r="A7" s="9" t="s">
        <v>41</v>
      </c>
      <c r="B7" s="9" t="s">
        <v>42</v>
      </c>
      <c r="C7" s="36">
        <f>ScoresSubject!N7</f>
        <v>72.3</v>
      </c>
      <c r="D7" s="36">
        <f>ScoresSubject!O7</f>
        <v>57.5</v>
      </c>
      <c r="E7" s="36">
        <f>ScoresSubject!P7</f>
        <v>74.2</v>
      </c>
      <c r="F7" s="36">
        <f>ScoresSubject!Q7</f>
        <v>53.5</v>
      </c>
      <c r="G7" s="36">
        <f>ScoresSubject!R7</f>
        <v>81.3</v>
      </c>
      <c r="I7" s="117"/>
      <c r="J7" s="117"/>
      <c r="K7" s="117"/>
      <c r="L7" s="117"/>
      <c r="M7" s="117"/>
    </row>
    <row r="8" spans="1:19" x14ac:dyDescent="0.25">
      <c r="A8" s="129" t="s">
        <v>43</v>
      </c>
      <c r="B8" s="9" t="s">
        <v>44</v>
      </c>
      <c r="C8" s="36">
        <f>ScoresSubject!N8</f>
        <v>75.7</v>
      </c>
      <c r="D8" s="36">
        <f>ScoresSubject!O8</f>
        <v>62.5</v>
      </c>
      <c r="E8" s="36">
        <f>ScoresSubject!P8</f>
        <v>71</v>
      </c>
      <c r="F8" s="36">
        <f>ScoresSubject!Q8</f>
        <v>51.2</v>
      </c>
      <c r="G8" s="36">
        <f>ScoresSubject!R8</f>
        <v>81.099999999999994</v>
      </c>
      <c r="I8" s="117"/>
      <c r="J8" s="117"/>
      <c r="K8" s="117"/>
      <c r="L8" s="117"/>
      <c r="M8" s="117"/>
    </row>
    <row r="9" spans="1:19" ht="24" x14ac:dyDescent="0.25">
      <c r="A9" s="137"/>
      <c r="B9" s="9" t="s">
        <v>45</v>
      </c>
      <c r="C9" s="36">
        <f>ScoresSubject!N9</f>
        <v>78.5</v>
      </c>
      <c r="D9" s="36">
        <f>ScoresSubject!O9</f>
        <v>69</v>
      </c>
      <c r="E9" s="36">
        <f>ScoresSubject!P9</f>
        <v>72.5</v>
      </c>
      <c r="F9" s="36">
        <f>ScoresSubject!Q9</f>
        <v>53.1</v>
      </c>
      <c r="G9" s="36">
        <f>ScoresSubject!R9</f>
        <v>81.8</v>
      </c>
      <c r="I9" s="117"/>
      <c r="J9" s="117"/>
      <c r="K9" s="117"/>
      <c r="L9" s="117"/>
      <c r="M9" s="117"/>
    </row>
    <row r="10" spans="1:19" x14ac:dyDescent="0.25">
      <c r="A10" s="137"/>
      <c r="B10" s="9" t="s">
        <v>46</v>
      </c>
      <c r="C10" s="36">
        <f>ScoresSubject!N10</f>
        <v>76.2</v>
      </c>
      <c r="D10" s="36">
        <f>ScoresSubject!O10</f>
        <v>60.9</v>
      </c>
      <c r="E10" s="36">
        <f>ScoresSubject!P10</f>
        <v>69.900000000000006</v>
      </c>
      <c r="F10" s="36">
        <f>ScoresSubject!Q10</f>
        <v>48.8</v>
      </c>
      <c r="G10" s="36">
        <f>ScoresSubject!R10</f>
        <v>77.8</v>
      </c>
      <c r="I10" s="117"/>
      <c r="J10" s="117"/>
      <c r="K10" s="117"/>
      <c r="L10" s="117"/>
      <c r="M10" s="117"/>
    </row>
    <row r="11" spans="1:19" x14ac:dyDescent="0.25">
      <c r="A11" s="137"/>
      <c r="B11" s="9" t="s">
        <v>47</v>
      </c>
      <c r="C11" s="36">
        <f>ScoresSubject!N11</f>
        <v>77.599999999999994</v>
      </c>
      <c r="D11" s="36">
        <f>ScoresSubject!O11</f>
        <v>65.7</v>
      </c>
      <c r="E11" s="36">
        <f>ScoresSubject!P11</f>
        <v>70.599999999999994</v>
      </c>
      <c r="F11" s="36">
        <f>ScoresSubject!Q11</f>
        <v>48.1</v>
      </c>
      <c r="G11" s="36">
        <f>ScoresSubject!R11</f>
        <v>81.3</v>
      </c>
      <c r="I11" s="117"/>
      <c r="J11" s="117"/>
      <c r="K11" s="117"/>
      <c r="L11" s="117"/>
      <c r="M11" s="117"/>
    </row>
    <row r="12" spans="1:19" ht="24" x14ac:dyDescent="0.25">
      <c r="A12" s="137"/>
      <c r="B12" s="9" t="s">
        <v>48</v>
      </c>
      <c r="C12" s="36">
        <f>ScoresSubject!N12</f>
        <v>73.400000000000006</v>
      </c>
      <c r="D12" s="36">
        <f>ScoresSubject!O12</f>
        <v>63.2</v>
      </c>
      <c r="E12" s="36">
        <f>ScoresSubject!P12</f>
        <v>72</v>
      </c>
      <c r="F12" s="36">
        <f>ScoresSubject!Q12</f>
        <v>51.1</v>
      </c>
      <c r="G12" s="36">
        <f>ScoresSubject!R12</f>
        <v>80.2</v>
      </c>
      <c r="I12" s="117"/>
      <c r="J12" s="117"/>
      <c r="K12" s="117"/>
      <c r="L12" s="117"/>
      <c r="M12" s="117"/>
    </row>
    <row r="13" spans="1:19" x14ac:dyDescent="0.25">
      <c r="A13" s="130"/>
      <c r="B13" s="9" t="s">
        <v>49</v>
      </c>
      <c r="C13" s="36">
        <f>ScoresSubject!N13</f>
        <v>77.099999999999994</v>
      </c>
      <c r="D13" s="36">
        <f>ScoresSubject!O13</f>
        <v>62.7</v>
      </c>
      <c r="E13" s="36">
        <f>ScoresSubject!P13</f>
        <v>71.3</v>
      </c>
      <c r="F13" s="36">
        <f>ScoresSubject!Q13</f>
        <v>49.7</v>
      </c>
      <c r="G13" s="36">
        <f>ScoresSubject!R13</f>
        <v>82.4</v>
      </c>
      <c r="I13" s="117"/>
      <c r="J13" s="117"/>
      <c r="K13" s="117"/>
      <c r="L13" s="117"/>
      <c r="M13" s="117"/>
    </row>
    <row r="14" spans="1:19" ht="24" x14ac:dyDescent="0.25">
      <c r="A14" s="129" t="s">
        <v>50</v>
      </c>
      <c r="B14" s="9" t="s">
        <v>51</v>
      </c>
      <c r="C14" s="36">
        <f>ScoresSubject!N14</f>
        <v>76.900000000000006</v>
      </c>
      <c r="D14" s="36">
        <f>ScoresSubject!O14</f>
        <v>61.3</v>
      </c>
      <c r="E14" s="36">
        <f>ScoresSubject!P14</f>
        <v>75.2</v>
      </c>
      <c r="F14" s="36">
        <f>ScoresSubject!Q14</f>
        <v>44.8</v>
      </c>
      <c r="G14" s="36">
        <f>ScoresSubject!R14</f>
        <v>71.099999999999994</v>
      </c>
      <c r="I14" s="117"/>
      <c r="J14" s="117"/>
      <c r="K14" s="117"/>
      <c r="L14" s="117"/>
      <c r="M14" s="117"/>
    </row>
    <row r="15" spans="1:19" x14ac:dyDescent="0.25">
      <c r="A15" s="130"/>
      <c r="B15" s="9" t="s">
        <v>52</v>
      </c>
      <c r="C15" s="36">
        <f>ScoresSubject!N15</f>
        <v>71.900000000000006</v>
      </c>
      <c r="D15" s="36">
        <f>ScoresSubject!O15</f>
        <v>52.8</v>
      </c>
      <c r="E15" s="36">
        <f>ScoresSubject!P15</f>
        <v>69.7</v>
      </c>
      <c r="F15" s="36">
        <f>ScoresSubject!Q15</f>
        <v>46.5</v>
      </c>
      <c r="G15" s="36">
        <f>ScoresSubject!R15</f>
        <v>80.8</v>
      </c>
      <c r="I15" s="117"/>
      <c r="J15" s="117"/>
      <c r="K15" s="117"/>
      <c r="L15" s="117"/>
      <c r="M15" s="117"/>
    </row>
    <row r="16" spans="1:19" x14ac:dyDescent="0.25">
      <c r="A16" s="129" t="s">
        <v>53</v>
      </c>
      <c r="B16" s="9" t="s">
        <v>54</v>
      </c>
      <c r="C16" s="36">
        <f>ScoresSubject!N16</f>
        <v>73</v>
      </c>
      <c r="D16" s="36">
        <f>ScoresSubject!O16</f>
        <v>56.3</v>
      </c>
      <c r="E16" s="36">
        <f>ScoresSubject!P16</f>
        <v>76.7</v>
      </c>
      <c r="F16" s="36">
        <f>ScoresSubject!Q16</f>
        <v>54.4</v>
      </c>
      <c r="G16" s="36">
        <f>ScoresSubject!R16</f>
        <v>84.7</v>
      </c>
      <c r="I16" s="117"/>
      <c r="J16" s="117"/>
      <c r="K16" s="117"/>
      <c r="L16" s="117"/>
      <c r="M16" s="117"/>
    </row>
    <row r="17" spans="1:13" x14ac:dyDescent="0.25">
      <c r="A17" s="130"/>
      <c r="B17" s="9" t="s">
        <v>55</v>
      </c>
      <c r="C17" s="36">
        <f>ScoresSubject!N17</f>
        <v>79.099999999999994</v>
      </c>
      <c r="D17" s="36">
        <f>ScoresSubject!O17</f>
        <v>60.6</v>
      </c>
      <c r="E17" s="36">
        <f>ScoresSubject!P17</f>
        <v>84.2</v>
      </c>
      <c r="F17" s="36">
        <f>ScoresSubject!Q17</f>
        <v>57.9</v>
      </c>
      <c r="G17" s="36">
        <f>ScoresSubject!R17</f>
        <v>84.4</v>
      </c>
      <c r="I17" s="117"/>
      <c r="J17" s="117"/>
      <c r="K17" s="117"/>
      <c r="L17" s="117"/>
      <c r="M17" s="117"/>
    </row>
    <row r="18" spans="1:13" x14ac:dyDescent="0.25">
      <c r="A18" s="129" t="s">
        <v>56</v>
      </c>
      <c r="B18" s="9" t="s">
        <v>57</v>
      </c>
      <c r="C18" s="36">
        <f>ScoresSubject!N18</f>
        <v>80</v>
      </c>
      <c r="D18" s="36">
        <f>ScoresSubject!O18</f>
        <v>60.5</v>
      </c>
      <c r="E18" s="36">
        <f>ScoresSubject!P18</f>
        <v>81</v>
      </c>
      <c r="F18" s="36">
        <f>ScoresSubject!Q18</f>
        <v>53.9</v>
      </c>
      <c r="G18" s="36">
        <f>ScoresSubject!R18</f>
        <v>85.9</v>
      </c>
      <c r="I18" s="117"/>
      <c r="J18" s="117"/>
      <c r="K18" s="117"/>
      <c r="L18" s="117"/>
      <c r="M18" s="117"/>
    </row>
    <row r="19" spans="1:13" x14ac:dyDescent="0.25">
      <c r="A19" s="137"/>
      <c r="B19" s="9" t="s">
        <v>58</v>
      </c>
      <c r="C19" s="36">
        <f>ScoresSubject!N19</f>
        <v>83.8</v>
      </c>
      <c r="D19" s="36">
        <f>ScoresSubject!O19</f>
        <v>61.3</v>
      </c>
      <c r="E19" s="36">
        <f>ScoresSubject!P19</f>
        <v>83.4</v>
      </c>
      <c r="F19" s="36">
        <f>ScoresSubject!Q19</f>
        <v>54.7</v>
      </c>
      <c r="G19" s="36">
        <f>ScoresSubject!R19</f>
        <v>87.4</v>
      </c>
      <c r="I19" s="117"/>
      <c r="J19" s="117"/>
      <c r="K19" s="117"/>
      <c r="L19" s="117"/>
      <c r="M19" s="117"/>
    </row>
    <row r="20" spans="1:13" x14ac:dyDescent="0.25">
      <c r="A20" s="137"/>
      <c r="B20" s="9" t="s">
        <v>59</v>
      </c>
      <c r="C20" s="36">
        <f>ScoresSubject!N20</f>
        <v>84.7</v>
      </c>
      <c r="D20" s="36">
        <f>ScoresSubject!O20</f>
        <v>73</v>
      </c>
      <c r="E20" s="36">
        <f>ScoresSubject!P20</f>
        <v>74.599999999999994</v>
      </c>
      <c r="F20" s="36">
        <f>ScoresSubject!Q20</f>
        <v>51.3</v>
      </c>
      <c r="G20" s="36">
        <f>ScoresSubject!R20</f>
        <v>78</v>
      </c>
      <c r="I20" s="117"/>
      <c r="J20" s="117"/>
      <c r="K20" s="117"/>
      <c r="L20" s="117"/>
      <c r="M20" s="117"/>
    </row>
    <row r="21" spans="1:13" x14ac:dyDescent="0.25">
      <c r="A21" s="137"/>
      <c r="B21" s="9" t="s">
        <v>60</v>
      </c>
      <c r="C21" s="36">
        <f>ScoresSubject!N21</f>
        <v>83.5</v>
      </c>
      <c r="D21" s="36">
        <f>ScoresSubject!O21</f>
        <v>55.1</v>
      </c>
      <c r="E21" s="36">
        <f>ScoresSubject!P21</f>
        <v>75.099999999999994</v>
      </c>
      <c r="F21" s="36">
        <f>ScoresSubject!Q21</f>
        <v>56.2</v>
      </c>
      <c r="G21" s="36">
        <f>ScoresSubject!R21</f>
        <v>83.9</v>
      </c>
      <c r="I21" s="117"/>
      <c r="J21" s="117"/>
      <c r="K21" s="117"/>
      <c r="L21" s="117"/>
      <c r="M21" s="117"/>
    </row>
    <row r="22" spans="1:13" x14ac:dyDescent="0.25">
      <c r="A22" s="137"/>
      <c r="B22" s="9" t="s">
        <v>61</v>
      </c>
      <c r="C22" s="36">
        <f>ScoresSubject!N22</f>
        <v>83.6</v>
      </c>
      <c r="D22" s="36">
        <f>ScoresSubject!O22</f>
        <v>64.8</v>
      </c>
      <c r="E22" s="36">
        <f>ScoresSubject!P22</f>
        <v>79.7</v>
      </c>
      <c r="F22" s="36">
        <f>ScoresSubject!Q22</f>
        <v>54.9</v>
      </c>
      <c r="G22" s="36">
        <f>ScoresSubject!R22</f>
        <v>84.9</v>
      </c>
      <c r="I22" s="117"/>
      <c r="J22" s="117"/>
      <c r="K22" s="117"/>
      <c r="L22" s="117"/>
      <c r="M22" s="117"/>
    </row>
    <row r="23" spans="1:13" x14ac:dyDescent="0.25">
      <c r="A23" s="137"/>
      <c r="B23" s="9" t="s">
        <v>62</v>
      </c>
      <c r="C23" s="36">
        <f>ScoresSubject!N23</f>
        <v>82.4</v>
      </c>
      <c r="D23" s="36">
        <f>ScoresSubject!O23</f>
        <v>61.8</v>
      </c>
      <c r="E23" s="36">
        <f>ScoresSubject!P23</f>
        <v>72.3</v>
      </c>
      <c r="F23" s="36">
        <f>ScoresSubject!Q23</f>
        <v>49.6</v>
      </c>
      <c r="G23" s="36">
        <f>ScoresSubject!R23</f>
        <v>75.599999999999994</v>
      </c>
      <c r="I23" s="117"/>
      <c r="J23" s="117"/>
      <c r="K23" s="117"/>
      <c r="L23" s="117"/>
      <c r="M23" s="117"/>
    </row>
    <row r="24" spans="1:13" x14ac:dyDescent="0.25">
      <c r="A24" s="137"/>
      <c r="B24" s="9" t="s">
        <v>63</v>
      </c>
      <c r="C24" s="36">
        <f>ScoresSubject!N24</f>
        <v>84.8</v>
      </c>
      <c r="D24" s="36">
        <f>ScoresSubject!O24</f>
        <v>70.5</v>
      </c>
      <c r="E24" s="36">
        <f>ScoresSubject!P24</f>
        <v>83.8</v>
      </c>
      <c r="F24" s="36">
        <f>ScoresSubject!Q24</f>
        <v>50.2</v>
      </c>
      <c r="G24" s="36">
        <f>ScoresSubject!R24</f>
        <v>81</v>
      </c>
      <c r="I24" s="117"/>
      <c r="J24" s="117"/>
      <c r="K24" s="117"/>
      <c r="L24" s="117"/>
      <c r="M24" s="117"/>
    </row>
    <row r="25" spans="1:13" x14ac:dyDescent="0.25">
      <c r="A25" s="137"/>
      <c r="B25" s="9" t="s">
        <v>64</v>
      </c>
      <c r="C25" s="36">
        <f>ScoresSubject!N25</f>
        <v>86.9</v>
      </c>
      <c r="D25" s="36">
        <f>ScoresSubject!O25</f>
        <v>76.5</v>
      </c>
      <c r="E25" s="36">
        <f>ScoresSubject!P25</f>
        <v>85.8</v>
      </c>
      <c r="F25" s="36">
        <f>ScoresSubject!Q25</f>
        <v>57.4</v>
      </c>
      <c r="G25" s="36">
        <f>ScoresSubject!R25</f>
        <v>90.4</v>
      </c>
      <c r="I25" s="117"/>
      <c r="J25" s="117"/>
      <c r="K25" s="117"/>
      <c r="L25" s="117"/>
      <c r="M25" s="117"/>
    </row>
    <row r="26" spans="1:13" x14ac:dyDescent="0.25">
      <c r="A26" s="130"/>
      <c r="B26" s="9" t="s">
        <v>65</v>
      </c>
      <c r="C26" s="36">
        <f>ScoresSubject!N26</f>
        <v>85.3</v>
      </c>
      <c r="D26" s="36">
        <f>ScoresSubject!O26</f>
        <v>70</v>
      </c>
      <c r="E26" s="36">
        <f>ScoresSubject!P26</f>
        <v>82</v>
      </c>
      <c r="F26" s="36">
        <f>ScoresSubject!Q26</f>
        <v>53.8</v>
      </c>
      <c r="G26" s="36">
        <f>ScoresSubject!R26</f>
        <v>89.9</v>
      </c>
      <c r="I26" s="117"/>
      <c r="J26" s="117"/>
      <c r="K26" s="117"/>
      <c r="L26" s="117"/>
      <c r="M26" s="117"/>
    </row>
    <row r="27" spans="1:13" x14ac:dyDescent="0.25">
      <c r="A27" s="129" t="s">
        <v>66</v>
      </c>
      <c r="B27" s="9" t="s">
        <v>67</v>
      </c>
      <c r="C27" s="36">
        <f>ScoresSubject!N27</f>
        <v>80.7</v>
      </c>
      <c r="D27" s="36">
        <f>ScoresSubject!O27</f>
        <v>54.1</v>
      </c>
      <c r="E27" s="36">
        <f>ScoresSubject!P27</f>
        <v>78.3</v>
      </c>
      <c r="F27" s="36">
        <f>ScoresSubject!Q27</f>
        <v>53.5</v>
      </c>
      <c r="G27" s="36">
        <f>ScoresSubject!R27</f>
        <v>84.7</v>
      </c>
      <c r="I27" s="117"/>
      <c r="J27" s="117"/>
      <c r="K27" s="117"/>
      <c r="L27" s="117"/>
      <c r="M27" s="117"/>
    </row>
    <row r="28" spans="1:13" ht="24" x14ac:dyDescent="0.25">
      <c r="A28" s="137"/>
      <c r="B28" s="9" t="s">
        <v>68</v>
      </c>
      <c r="C28" s="36">
        <f>ScoresSubject!N28</f>
        <v>83.8</v>
      </c>
      <c r="D28" s="36">
        <f>ScoresSubject!O28</f>
        <v>49.2</v>
      </c>
      <c r="E28" s="36">
        <f>ScoresSubject!P28</f>
        <v>81.8</v>
      </c>
      <c r="F28" s="36">
        <f>ScoresSubject!Q28</f>
        <v>56.1</v>
      </c>
      <c r="G28" s="36">
        <f>ScoresSubject!R28</f>
        <v>84.4</v>
      </c>
      <c r="I28" s="117"/>
      <c r="J28" s="117"/>
      <c r="K28" s="117"/>
      <c r="L28" s="117"/>
      <c r="M28" s="117"/>
    </row>
    <row r="29" spans="1:13" ht="24" x14ac:dyDescent="0.25">
      <c r="A29" s="130"/>
      <c r="B29" s="9" t="s">
        <v>69</v>
      </c>
      <c r="C29" s="36">
        <f>ScoresSubject!N29</f>
        <v>81.599999999999994</v>
      </c>
      <c r="D29" s="36">
        <f>ScoresSubject!O29</f>
        <v>60.1</v>
      </c>
      <c r="E29" s="36">
        <f>ScoresSubject!P29</f>
        <v>79.5</v>
      </c>
      <c r="F29" s="36">
        <f>ScoresSubject!Q29</f>
        <v>52.3</v>
      </c>
      <c r="G29" s="36">
        <f>ScoresSubject!R29</f>
        <v>83.9</v>
      </c>
      <c r="I29" s="117"/>
      <c r="J29" s="117"/>
      <c r="K29" s="117"/>
      <c r="L29" s="117"/>
      <c r="M29" s="117"/>
    </row>
    <row r="30" spans="1:13" x14ac:dyDescent="0.25">
      <c r="A30" s="129" t="s">
        <v>70</v>
      </c>
      <c r="B30" s="9" t="s">
        <v>71</v>
      </c>
      <c r="C30" s="36">
        <f>ScoresSubject!N30</f>
        <v>74</v>
      </c>
      <c r="D30" s="36">
        <f>ScoresSubject!O30</f>
        <v>44.6</v>
      </c>
      <c r="E30" s="36">
        <f>ScoresSubject!P30</f>
        <v>75.599999999999994</v>
      </c>
      <c r="F30" s="36">
        <f>ScoresSubject!Q30</f>
        <v>54.7</v>
      </c>
      <c r="G30" s="36">
        <f>ScoresSubject!R30</f>
        <v>81.7</v>
      </c>
      <c r="I30" s="117"/>
      <c r="J30" s="117"/>
      <c r="K30" s="117"/>
      <c r="L30" s="117"/>
      <c r="M30" s="117"/>
    </row>
    <row r="31" spans="1:13" x14ac:dyDescent="0.25">
      <c r="A31" s="137"/>
      <c r="B31" s="9" t="s">
        <v>72</v>
      </c>
      <c r="C31" s="36">
        <f>ScoresSubject!N31</f>
        <v>76.7</v>
      </c>
      <c r="D31" s="36">
        <f>ScoresSubject!O31</f>
        <v>53.8</v>
      </c>
      <c r="E31" s="36">
        <f>ScoresSubject!P31</f>
        <v>76</v>
      </c>
      <c r="F31" s="36">
        <f>ScoresSubject!Q31</f>
        <v>53.6</v>
      </c>
      <c r="G31" s="36">
        <f>ScoresSubject!R31</f>
        <v>82.9</v>
      </c>
      <c r="I31" s="117"/>
      <c r="J31" s="117"/>
      <c r="K31" s="117"/>
      <c r="L31" s="117"/>
      <c r="M31" s="117"/>
    </row>
    <row r="32" spans="1:13" x14ac:dyDescent="0.25">
      <c r="A32" s="137"/>
      <c r="B32" s="9" t="s">
        <v>73</v>
      </c>
      <c r="C32" s="36">
        <f>ScoresSubject!N32</f>
        <v>78.3</v>
      </c>
      <c r="D32" s="36">
        <f>ScoresSubject!O32</f>
        <v>56.7</v>
      </c>
      <c r="E32" s="36">
        <f>ScoresSubject!P32</f>
        <v>75.2</v>
      </c>
      <c r="F32" s="36">
        <f>ScoresSubject!Q32</f>
        <v>48.7</v>
      </c>
      <c r="G32" s="36">
        <f>ScoresSubject!R32</f>
        <v>80.599999999999994</v>
      </c>
      <c r="I32" s="117"/>
      <c r="J32" s="117"/>
      <c r="K32" s="117"/>
      <c r="L32" s="117"/>
      <c r="M32" s="117"/>
    </row>
    <row r="33" spans="1:13" ht="24" x14ac:dyDescent="0.25">
      <c r="A33" s="137"/>
      <c r="B33" s="9" t="s">
        <v>867</v>
      </c>
      <c r="C33" s="36">
        <f>ScoresSubject!N33</f>
        <v>75</v>
      </c>
      <c r="D33" s="36">
        <f>ScoresSubject!O33</f>
        <v>52.4</v>
      </c>
      <c r="E33" s="36">
        <f>ScoresSubject!P33</f>
        <v>74.8</v>
      </c>
      <c r="F33" s="36">
        <f>ScoresSubject!Q33</f>
        <v>54.7</v>
      </c>
      <c r="G33" s="36">
        <f>ScoresSubject!R33</f>
        <v>82.3</v>
      </c>
      <c r="I33" s="117"/>
      <c r="J33" s="117"/>
      <c r="K33" s="117"/>
      <c r="L33" s="117"/>
      <c r="M33" s="117"/>
    </row>
    <row r="34" spans="1:13" x14ac:dyDescent="0.25">
      <c r="A34" s="130"/>
      <c r="B34" s="9" t="s">
        <v>75</v>
      </c>
      <c r="C34" s="36">
        <f>ScoresSubject!N34</f>
        <v>71.3</v>
      </c>
      <c r="D34" s="36">
        <f>ScoresSubject!O34</f>
        <v>45.4</v>
      </c>
      <c r="E34" s="36">
        <f>ScoresSubject!P34</f>
        <v>71.400000000000006</v>
      </c>
      <c r="F34" s="36">
        <f>ScoresSubject!Q34</f>
        <v>53.8</v>
      </c>
      <c r="G34" s="36">
        <f>ScoresSubject!R34</f>
        <v>82.7</v>
      </c>
      <c r="I34" s="117"/>
      <c r="J34" s="117"/>
      <c r="K34" s="117"/>
      <c r="L34" s="117"/>
      <c r="M34" s="117"/>
    </row>
    <row r="35" spans="1:13" x14ac:dyDescent="0.25">
      <c r="A35" s="129" t="s">
        <v>76</v>
      </c>
      <c r="B35" s="9" t="s">
        <v>77</v>
      </c>
      <c r="C35" s="36">
        <f>ScoresSubject!N35</f>
        <v>75.7</v>
      </c>
      <c r="D35" s="36">
        <f>ScoresSubject!O35</f>
        <v>51.8</v>
      </c>
      <c r="E35" s="36">
        <f>ScoresSubject!P35</f>
        <v>81.900000000000006</v>
      </c>
      <c r="F35" s="36">
        <f>ScoresSubject!Q35</f>
        <v>51.3</v>
      </c>
      <c r="G35" s="36">
        <f>ScoresSubject!R35</f>
        <v>80.599999999999994</v>
      </c>
      <c r="I35" s="117"/>
      <c r="J35" s="117"/>
      <c r="K35" s="117"/>
      <c r="L35" s="117"/>
      <c r="M35" s="117"/>
    </row>
    <row r="36" spans="1:13" ht="24" x14ac:dyDescent="0.25">
      <c r="A36" s="137"/>
      <c r="B36" s="9" t="s">
        <v>78</v>
      </c>
      <c r="C36" s="36">
        <f>ScoresSubject!N36</f>
        <v>77.900000000000006</v>
      </c>
      <c r="D36" s="36">
        <f>ScoresSubject!O36</f>
        <v>52</v>
      </c>
      <c r="E36" s="36">
        <f>ScoresSubject!P36</f>
        <v>83.8</v>
      </c>
      <c r="F36" s="36">
        <f>ScoresSubject!Q36</f>
        <v>52.6</v>
      </c>
      <c r="G36" s="36">
        <f>ScoresSubject!R36</f>
        <v>82.6</v>
      </c>
      <c r="I36" s="117"/>
      <c r="J36" s="117"/>
      <c r="K36" s="117"/>
      <c r="L36" s="117"/>
      <c r="M36" s="117"/>
    </row>
    <row r="37" spans="1:13" x14ac:dyDescent="0.25">
      <c r="A37" s="137"/>
      <c r="B37" s="9" t="s">
        <v>79</v>
      </c>
      <c r="C37" s="36">
        <f>ScoresSubject!N37</f>
        <v>76.8</v>
      </c>
      <c r="D37" s="36">
        <f>ScoresSubject!O37</f>
        <v>51.1</v>
      </c>
      <c r="E37" s="36">
        <f>ScoresSubject!P37</f>
        <v>88.3</v>
      </c>
      <c r="F37" s="36">
        <f>ScoresSubject!Q37</f>
        <v>60.9</v>
      </c>
      <c r="G37" s="36">
        <f>ScoresSubject!R37</f>
        <v>85.4</v>
      </c>
      <c r="I37" s="117"/>
      <c r="J37" s="117"/>
      <c r="K37" s="117"/>
      <c r="L37" s="117"/>
      <c r="M37" s="117"/>
    </row>
    <row r="38" spans="1:13" x14ac:dyDescent="0.25">
      <c r="A38" s="137"/>
      <c r="B38" s="9" t="s">
        <v>80</v>
      </c>
      <c r="C38" s="36">
        <f>ScoresSubject!N38</f>
        <v>83</v>
      </c>
      <c r="D38" s="36">
        <f>ScoresSubject!O38</f>
        <v>47.7</v>
      </c>
      <c r="E38" s="36">
        <f>ScoresSubject!P38</f>
        <v>82</v>
      </c>
      <c r="F38" s="36">
        <f>ScoresSubject!Q38</f>
        <v>54.9</v>
      </c>
      <c r="G38" s="36">
        <f>ScoresSubject!R38</f>
        <v>79.8</v>
      </c>
      <c r="I38" s="117"/>
      <c r="J38" s="117"/>
      <c r="K38" s="117"/>
      <c r="L38" s="117"/>
      <c r="M38" s="117"/>
    </row>
    <row r="39" spans="1:13" x14ac:dyDescent="0.25">
      <c r="A39" s="137"/>
      <c r="B39" s="9" t="s">
        <v>81</v>
      </c>
      <c r="C39" s="36">
        <f>ScoresSubject!N39</f>
        <v>82.4</v>
      </c>
      <c r="D39" s="36">
        <f>ScoresSubject!O39</f>
        <v>54.7</v>
      </c>
      <c r="E39" s="36">
        <f>ScoresSubject!P39</f>
        <v>85.5</v>
      </c>
      <c r="F39" s="36">
        <f>ScoresSubject!Q39</f>
        <v>58.2</v>
      </c>
      <c r="G39" s="36">
        <f>ScoresSubject!R39</f>
        <v>86</v>
      </c>
      <c r="I39" s="117"/>
      <c r="J39" s="117"/>
      <c r="K39" s="117"/>
      <c r="L39" s="117"/>
      <c r="M39" s="117"/>
    </row>
    <row r="40" spans="1:13" x14ac:dyDescent="0.25">
      <c r="A40" s="137"/>
      <c r="B40" s="9" t="s">
        <v>82</v>
      </c>
      <c r="C40" s="36">
        <f>ScoresSubject!N40</f>
        <v>82.9</v>
      </c>
      <c r="D40" s="36">
        <f>ScoresSubject!O40</f>
        <v>53.9</v>
      </c>
      <c r="E40" s="36">
        <f>ScoresSubject!P40</f>
        <v>81.400000000000006</v>
      </c>
      <c r="F40" s="36">
        <f>ScoresSubject!Q40</f>
        <v>51.8</v>
      </c>
      <c r="G40" s="36">
        <f>ScoresSubject!R40</f>
        <v>83.7</v>
      </c>
      <c r="I40" s="117"/>
      <c r="J40" s="117"/>
      <c r="K40" s="117"/>
      <c r="L40" s="117"/>
      <c r="M40" s="117"/>
    </row>
    <row r="41" spans="1:13" x14ac:dyDescent="0.25">
      <c r="A41" s="137"/>
      <c r="B41" s="9" t="s">
        <v>83</v>
      </c>
      <c r="C41" s="36">
        <f>ScoresSubject!N41</f>
        <v>73.7</v>
      </c>
      <c r="D41" s="36">
        <f>ScoresSubject!O41</f>
        <v>44</v>
      </c>
      <c r="E41" s="36">
        <f>ScoresSubject!P41</f>
        <v>74.599999999999994</v>
      </c>
      <c r="F41" s="36">
        <f>ScoresSubject!Q41</f>
        <v>50.2</v>
      </c>
      <c r="G41" s="36">
        <f>ScoresSubject!R41</f>
        <v>81.400000000000006</v>
      </c>
      <c r="I41" s="117"/>
      <c r="J41" s="117"/>
      <c r="K41" s="117"/>
      <c r="L41" s="117"/>
      <c r="M41" s="117"/>
    </row>
    <row r="42" spans="1:13" x14ac:dyDescent="0.25">
      <c r="A42" s="137"/>
      <c r="B42" s="9" t="s">
        <v>84</v>
      </c>
      <c r="C42" s="36">
        <f>ScoresSubject!N42</f>
        <v>67.5</v>
      </c>
      <c r="D42" s="36">
        <f>ScoresSubject!O42</f>
        <v>50</v>
      </c>
      <c r="E42" s="36">
        <f>ScoresSubject!P42</f>
        <v>70.8</v>
      </c>
      <c r="F42" s="36">
        <f>ScoresSubject!Q42</f>
        <v>44.7</v>
      </c>
      <c r="G42" s="36">
        <f>ScoresSubject!R42</f>
        <v>80.5</v>
      </c>
      <c r="I42" s="117"/>
      <c r="J42" s="117"/>
      <c r="K42" s="117"/>
      <c r="L42" s="117"/>
      <c r="M42" s="117"/>
    </row>
    <row r="43" spans="1:13" x14ac:dyDescent="0.25">
      <c r="A43" s="130"/>
      <c r="B43" s="9" t="s">
        <v>85</v>
      </c>
      <c r="C43" s="36">
        <f>ScoresSubject!N43</f>
        <v>85</v>
      </c>
      <c r="D43" s="36">
        <f>ScoresSubject!O43</f>
        <v>59.8</v>
      </c>
      <c r="E43" s="36">
        <f>ScoresSubject!P43</f>
        <v>77.900000000000006</v>
      </c>
      <c r="F43" s="36">
        <f>ScoresSubject!Q43</f>
        <v>58.2</v>
      </c>
      <c r="G43" s="36">
        <f>ScoresSubject!R43</f>
        <v>89</v>
      </c>
      <c r="I43" s="117"/>
      <c r="J43" s="117"/>
      <c r="K43" s="117"/>
      <c r="L43" s="117"/>
      <c r="M43" s="117"/>
    </row>
    <row r="44" spans="1:13" x14ac:dyDescent="0.25">
      <c r="A44" s="129" t="s">
        <v>86</v>
      </c>
      <c r="B44" s="9" t="s">
        <v>87</v>
      </c>
      <c r="C44" s="36">
        <f>ScoresSubject!N44</f>
        <v>77.7</v>
      </c>
      <c r="D44" s="36">
        <f>ScoresSubject!O44</f>
        <v>60.4</v>
      </c>
      <c r="E44" s="36">
        <f>ScoresSubject!P44</f>
        <v>79.7</v>
      </c>
      <c r="F44" s="36">
        <f>ScoresSubject!Q44</f>
        <v>50.3</v>
      </c>
      <c r="G44" s="36">
        <f>ScoresSubject!R44</f>
        <v>78.8</v>
      </c>
      <c r="I44" s="117"/>
      <c r="J44" s="117"/>
      <c r="K44" s="117"/>
      <c r="L44" s="117"/>
      <c r="M44" s="117"/>
    </row>
    <row r="45" spans="1:13" x14ac:dyDescent="0.25">
      <c r="A45" s="137"/>
      <c r="B45" s="9" t="s">
        <v>88</v>
      </c>
      <c r="C45" s="36">
        <f>ScoresSubject!N45</f>
        <v>77.900000000000006</v>
      </c>
      <c r="D45" s="36">
        <f>ScoresSubject!O45</f>
        <v>70.8</v>
      </c>
      <c r="E45" s="36">
        <f>ScoresSubject!P45</f>
        <v>82.1</v>
      </c>
      <c r="F45" s="36">
        <f>ScoresSubject!Q45</f>
        <v>51.8</v>
      </c>
      <c r="G45" s="36">
        <f>ScoresSubject!R45</f>
        <v>77.5</v>
      </c>
      <c r="I45" s="117"/>
      <c r="J45" s="117"/>
      <c r="K45" s="117"/>
      <c r="L45" s="117"/>
      <c r="M45" s="117"/>
    </row>
    <row r="46" spans="1:13" ht="24" x14ac:dyDescent="0.25">
      <c r="A46" s="130"/>
      <c r="B46" s="9" t="s">
        <v>89</v>
      </c>
      <c r="C46" s="36">
        <f>ScoresSubject!N46</f>
        <v>80.5</v>
      </c>
      <c r="D46" s="36">
        <f>ScoresSubject!O46</f>
        <v>61.4</v>
      </c>
      <c r="E46" s="36">
        <f>ScoresSubject!P46</f>
        <v>82.1</v>
      </c>
      <c r="F46" s="36">
        <f>ScoresSubject!Q46</f>
        <v>50.2</v>
      </c>
      <c r="G46" s="36">
        <f>ScoresSubject!R46</f>
        <v>85.2</v>
      </c>
      <c r="I46" s="117"/>
      <c r="J46" s="117"/>
      <c r="K46" s="117"/>
      <c r="L46" s="117"/>
      <c r="M46" s="117"/>
    </row>
    <row r="47" spans="1:13" ht="36" x14ac:dyDescent="0.25">
      <c r="A47" s="9" t="s">
        <v>90</v>
      </c>
      <c r="B47" s="9" t="s">
        <v>91</v>
      </c>
      <c r="C47" s="36">
        <f>ScoresSubject!N47</f>
        <v>81</v>
      </c>
      <c r="D47" s="36">
        <f>ScoresSubject!O47</f>
        <v>57.8</v>
      </c>
      <c r="E47" s="36">
        <f>ScoresSubject!P47</f>
        <v>83.3</v>
      </c>
      <c r="F47" s="36">
        <f>ScoresSubject!Q47</f>
        <v>54.9</v>
      </c>
      <c r="G47" s="36">
        <f>ScoresSubject!R47</f>
        <v>90.9</v>
      </c>
      <c r="I47" s="117"/>
      <c r="J47" s="117"/>
      <c r="K47" s="117"/>
      <c r="L47" s="117"/>
      <c r="M47" s="117"/>
    </row>
    <row r="48" spans="1:13" x14ac:dyDescent="0.25">
      <c r="A48" s="138" t="s">
        <v>247</v>
      </c>
      <c r="B48" s="139"/>
      <c r="C48" s="102">
        <f>ScoresSubject!N48</f>
        <v>78.900000000000006</v>
      </c>
      <c r="D48" s="102">
        <f>ScoresSubject!O48</f>
        <v>57</v>
      </c>
      <c r="E48" s="102">
        <f>ScoresSubject!P48</f>
        <v>79.2</v>
      </c>
      <c r="F48" s="102">
        <f>ScoresSubject!Q48</f>
        <v>53.4</v>
      </c>
      <c r="G48" s="102">
        <f>ScoresSubject!R48</f>
        <v>83.3</v>
      </c>
    </row>
  </sheetData>
  <mergeCells count="11">
    <mergeCell ref="A48:B48"/>
    <mergeCell ref="A1:G1"/>
    <mergeCell ref="A27:A29"/>
    <mergeCell ref="A30:A34"/>
    <mergeCell ref="A35:A43"/>
    <mergeCell ref="A44:A46"/>
    <mergeCell ref="A3:A6"/>
    <mergeCell ref="A8:A13"/>
    <mergeCell ref="A14:A15"/>
    <mergeCell ref="A16:A17"/>
    <mergeCell ref="A18:A26"/>
  </mergeCells>
  <pageMargins left="0.7" right="0.7" top="0.75" bottom="0.75" header="0.3" footer="0.3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>
      <selection sqref="A1:H1"/>
    </sheetView>
  </sheetViews>
  <sheetFormatPr defaultRowHeight="12" x14ac:dyDescent="0.25"/>
  <cols>
    <col min="1" max="1" width="15.7109375" style="8" bestFit="1" customWidth="1"/>
    <col min="2" max="2" width="20" style="8" customWidth="1"/>
    <col min="3" max="12" width="5.7109375" style="7" customWidth="1"/>
    <col min="13" max="16384" width="9.140625" style="11"/>
  </cols>
  <sheetData>
    <row r="1" spans="1:12" x14ac:dyDescent="0.25">
      <c r="A1" s="128" t="s">
        <v>828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5">
      <c r="A2" s="133" t="s">
        <v>5</v>
      </c>
      <c r="B2" s="133" t="s">
        <v>6</v>
      </c>
      <c r="C2" s="135">
        <v>2012</v>
      </c>
      <c r="D2" s="140"/>
      <c r="E2" s="140"/>
      <c r="F2" s="140"/>
      <c r="G2" s="140"/>
      <c r="H2" s="141">
        <v>2013</v>
      </c>
      <c r="I2" s="140"/>
      <c r="J2" s="140"/>
      <c r="K2" s="140"/>
      <c r="L2" s="136"/>
    </row>
    <row r="3" spans="1:12" ht="12" customHeight="1" x14ac:dyDescent="0.25">
      <c r="A3" s="134"/>
      <c r="B3" s="134"/>
      <c r="C3" s="90" t="s">
        <v>444</v>
      </c>
      <c r="D3" s="90" t="s">
        <v>445</v>
      </c>
      <c r="E3" s="90" t="s">
        <v>446</v>
      </c>
      <c r="F3" s="90" t="s">
        <v>447</v>
      </c>
      <c r="G3" s="100" t="s">
        <v>448</v>
      </c>
      <c r="H3" s="101" t="s">
        <v>444</v>
      </c>
      <c r="I3" s="90" t="s">
        <v>445</v>
      </c>
      <c r="J3" s="90" t="s">
        <v>446</v>
      </c>
      <c r="K3" s="90" t="s">
        <v>447</v>
      </c>
      <c r="L3" s="90" t="s">
        <v>448</v>
      </c>
    </row>
    <row r="4" spans="1:12" ht="24" x14ac:dyDescent="0.25">
      <c r="A4" s="129" t="s">
        <v>36</v>
      </c>
      <c r="B4" s="13" t="s">
        <v>37</v>
      </c>
      <c r="C4" s="36">
        <f>'2012'!N3</f>
        <v>81.900000000000006</v>
      </c>
      <c r="D4" s="36">
        <f>'2012'!O3</f>
        <v>60.3</v>
      </c>
      <c r="E4" s="36">
        <f>'2012'!P3</f>
        <v>84.8</v>
      </c>
      <c r="F4" s="36">
        <f>'2012'!Q3</f>
        <v>55.9</v>
      </c>
      <c r="G4" s="112">
        <f>'2012'!R3</f>
        <v>86.3</v>
      </c>
      <c r="H4" s="113">
        <f>'2013'!N3</f>
        <v>77.099999999999994</v>
      </c>
      <c r="I4" s="36">
        <f>'2013'!O3</f>
        <v>58.3</v>
      </c>
      <c r="J4" s="36">
        <f>'2013'!P3</f>
        <v>82.9</v>
      </c>
      <c r="K4" s="36">
        <f>'2013'!Q3</f>
        <v>53.6</v>
      </c>
      <c r="L4" s="36">
        <f>'2013'!R3</f>
        <v>86.8</v>
      </c>
    </row>
    <row r="5" spans="1:12" x14ac:dyDescent="0.25">
      <c r="A5" s="137"/>
      <c r="B5" s="13" t="s">
        <v>38</v>
      </c>
      <c r="C5" s="36">
        <f>'2012'!N4</f>
        <v>77.7</v>
      </c>
      <c r="D5" s="36">
        <f>'2012'!O4</f>
        <v>54.7</v>
      </c>
      <c r="E5" s="36">
        <f>'2012'!P4</f>
        <v>80.5</v>
      </c>
      <c r="F5" s="36">
        <f>'2012'!Q4</f>
        <v>59.2</v>
      </c>
      <c r="G5" s="112">
        <f>'2012'!R4</f>
        <v>85.8</v>
      </c>
      <c r="H5" s="113">
        <f>'2013'!N4</f>
        <v>73.099999999999994</v>
      </c>
      <c r="I5" s="36">
        <f>'2013'!O4</f>
        <v>52.9</v>
      </c>
      <c r="J5" s="36">
        <f>'2013'!P4</f>
        <v>80.099999999999994</v>
      </c>
      <c r="K5" s="36">
        <f>'2013'!Q4</f>
        <v>58.1</v>
      </c>
      <c r="L5" s="36">
        <f>'2013'!R4</f>
        <v>87.4</v>
      </c>
    </row>
    <row r="6" spans="1:12" x14ac:dyDescent="0.25">
      <c r="A6" s="137"/>
      <c r="B6" s="13" t="s">
        <v>39</v>
      </c>
      <c r="C6" s="36">
        <f>'2012'!N5</f>
        <v>83.7</v>
      </c>
      <c r="D6" s="36">
        <f>'2012'!O5</f>
        <v>59.9</v>
      </c>
      <c r="E6" s="36">
        <f>'2012'!P5</f>
        <v>87.1</v>
      </c>
      <c r="F6" s="36">
        <f>'2012'!Q5</f>
        <v>58.1</v>
      </c>
      <c r="G6" s="112">
        <f>'2012'!R5</f>
        <v>88.1</v>
      </c>
      <c r="H6" s="113">
        <f>'2013'!N5</f>
        <v>81.599999999999994</v>
      </c>
      <c r="I6" s="36">
        <f>'2013'!O5</f>
        <v>62</v>
      </c>
      <c r="J6" s="36">
        <f>'2013'!P5</f>
        <v>84.3</v>
      </c>
      <c r="K6" s="36">
        <f>'2013'!Q5</f>
        <v>56.6</v>
      </c>
      <c r="L6" s="36">
        <f>'2013'!R5</f>
        <v>87</v>
      </c>
    </row>
    <row r="7" spans="1:12" ht="24" x14ac:dyDescent="0.25">
      <c r="A7" s="130"/>
      <c r="B7" s="13" t="s">
        <v>40</v>
      </c>
      <c r="C7" s="36">
        <f>'2012'!N6</f>
        <v>83.9</v>
      </c>
      <c r="D7" s="36">
        <f>'2012'!O6</f>
        <v>62.1</v>
      </c>
      <c r="E7" s="36">
        <f>'2012'!P6</f>
        <v>84.4</v>
      </c>
      <c r="F7" s="36">
        <f>'2012'!Q6</f>
        <v>56.2</v>
      </c>
      <c r="G7" s="112">
        <f>'2012'!R6</f>
        <v>87.3</v>
      </c>
      <c r="H7" s="113">
        <f>'2013'!N6</f>
        <v>79.5</v>
      </c>
      <c r="I7" s="36">
        <f>'2013'!O6</f>
        <v>63.3</v>
      </c>
      <c r="J7" s="36">
        <f>'2013'!P6</f>
        <v>82</v>
      </c>
      <c r="K7" s="36">
        <f>'2013'!Q6</f>
        <v>56.9</v>
      </c>
      <c r="L7" s="36">
        <f>'2013'!R6</f>
        <v>87.1</v>
      </c>
    </row>
    <row r="8" spans="1:12" ht="24" x14ac:dyDescent="0.25">
      <c r="A8" s="13" t="s">
        <v>41</v>
      </c>
      <c r="B8" s="13" t="s">
        <v>42</v>
      </c>
      <c r="C8" s="36">
        <f>'2012'!N7</f>
        <v>75.900000000000006</v>
      </c>
      <c r="D8" s="36">
        <f>'2012'!O7</f>
        <v>55.7</v>
      </c>
      <c r="E8" s="36">
        <f>'2012'!P7</f>
        <v>75.900000000000006</v>
      </c>
      <c r="F8" s="36">
        <f>'2012'!Q7</f>
        <v>54.1</v>
      </c>
      <c r="G8" s="112">
        <f>'2012'!R7</f>
        <v>83.1</v>
      </c>
      <c r="H8" s="113">
        <f>'2013'!N7</f>
        <v>72.3</v>
      </c>
      <c r="I8" s="36">
        <f>'2013'!O7</f>
        <v>57.5</v>
      </c>
      <c r="J8" s="36">
        <f>'2013'!P7</f>
        <v>74.2</v>
      </c>
      <c r="K8" s="36">
        <f>'2013'!Q7</f>
        <v>53.5</v>
      </c>
      <c r="L8" s="36">
        <f>'2013'!R7</f>
        <v>81.3</v>
      </c>
    </row>
    <row r="9" spans="1:12" x14ac:dyDescent="0.25">
      <c r="A9" s="129" t="s">
        <v>43</v>
      </c>
      <c r="B9" s="13" t="s">
        <v>44</v>
      </c>
      <c r="C9" s="36">
        <f>'2012'!N8</f>
        <v>79.400000000000006</v>
      </c>
      <c r="D9" s="36">
        <f>'2012'!O8</f>
        <v>60.9</v>
      </c>
      <c r="E9" s="36">
        <f>'2012'!P8</f>
        <v>73.8</v>
      </c>
      <c r="F9" s="36">
        <f>'2012'!Q8</f>
        <v>48.4</v>
      </c>
      <c r="G9" s="112">
        <f>'2012'!R8</f>
        <v>81.5</v>
      </c>
      <c r="H9" s="113">
        <f>'2013'!N8</f>
        <v>75.7</v>
      </c>
      <c r="I9" s="36">
        <f>'2013'!O8</f>
        <v>62.5</v>
      </c>
      <c r="J9" s="36">
        <f>'2013'!P8</f>
        <v>71</v>
      </c>
      <c r="K9" s="36">
        <f>'2013'!Q8</f>
        <v>51.2</v>
      </c>
      <c r="L9" s="36">
        <f>'2013'!R8</f>
        <v>81.099999999999994</v>
      </c>
    </row>
    <row r="10" spans="1:12" ht="24" x14ac:dyDescent="0.25">
      <c r="A10" s="137"/>
      <c r="B10" s="13" t="s">
        <v>45</v>
      </c>
      <c r="C10" s="36">
        <f>'2012'!N9</f>
        <v>79.5</v>
      </c>
      <c r="D10" s="36">
        <f>'2012'!O9</f>
        <v>64.099999999999994</v>
      </c>
      <c r="E10" s="36">
        <f>'2012'!P9</f>
        <v>75.7</v>
      </c>
      <c r="F10" s="36">
        <f>'2012'!Q9</f>
        <v>48.1</v>
      </c>
      <c r="G10" s="112">
        <f>'2012'!R9</f>
        <v>79.7</v>
      </c>
      <c r="H10" s="113">
        <f>'2013'!N9</f>
        <v>78.5</v>
      </c>
      <c r="I10" s="36">
        <f>'2013'!O9</f>
        <v>69</v>
      </c>
      <c r="J10" s="36">
        <f>'2013'!P9</f>
        <v>72.5</v>
      </c>
      <c r="K10" s="36">
        <f>'2013'!Q9</f>
        <v>53.1</v>
      </c>
      <c r="L10" s="36">
        <f>'2013'!R9</f>
        <v>81.8</v>
      </c>
    </row>
    <row r="11" spans="1:12" x14ac:dyDescent="0.25">
      <c r="A11" s="137"/>
      <c r="B11" s="13" t="s">
        <v>46</v>
      </c>
      <c r="C11" s="36">
        <f>'2012'!N10</f>
        <v>79.8</v>
      </c>
      <c r="D11" s="36">
        <f>'2012'!O10</f>
        <v>60.3</v>
      </c>
      <c r="E11" s="36">
        <f>'2012'!P10</f>
        <v>72.400000000000006</v>
      </c>
      <c r="F11" s="36">
        <f>'2012'!Q10</f>
        <v>43.2</v>
      </c>
      <c r="G11" s="112">
        <f>'2012'!R10</f>
        <v>76.599999999999994</v>
      </c>
      <c r="H11" s="113">
        <f>'2013'!N10</f>
        <v>76.2</v>
      </c>
      <c r="I11" s="36">
        <f>'2013'!O10</f>
        <v>60.9</v>
      </c>
      <c r="J11" s="36">
        <f>'2013'!P10</f>
        <v>69.900000000000006</v>
      </c>
      <c r="K11" s="36">
        <f>'2013'!Q10</f>
        <v>48.8</v>
      </c>
      <c r="L11" s="36">
        <f>'2013'!R10</f>
        <v>77.8</v>
      </c>
    </row>
    <row r="12" spans="1:12" x14ac:dyDescent="0.25">
      <c r="A12" s="137"/>
      <c r="B12" s="13" t="s">
        <v>47</v>
      </c>
      <c r="C12" s="36">
        <f>'2012'!N11</f>
        <v>82</v>
      </c>
      <c r="D12" s="36">
        <f>'2012'!O11</f>
        <v>65.900000000000006</v>
      </c>
      <c r="E12" s="36">
        <f>'2012'!P11</f>
        <v>73.7</v>
      </c>
      <c r="F12" s="36">
        <f>'2012'!Q11</f>
        <v>45.2</v>
      </c>
      <c r="G12" s="112">
        <f>'2012'!R11</f>
        <v>80.8</v>
      </c>
      <c r="H12" s="113">
        <f>'2013'!N11</f>
        <v>77.599999999999994</v>
      </c>
      <c r="I12" s="36">
        <f>'2013'!O11</f>
        <v>65.7</v>
      </c>
      <c r="J12" s="36">
        <f>'2013'!P11</f>
        <v>70.599999999999994</v>
      </c>
      <c r="K12" s="36">
        <f>'2013'!Q11</f>
        <v>48.1</v>
      </c>
      <c r="L12" s="36">
        <f>'2013'!R11</f>
        <v>81.3</v>
      </c>
    </row>
    <row r="13" spans="1:12" ht="24" x14ac:dyDescent="0.25">
      <c r="A13" s="137"/>
      <c r="B13" s="13" t="s">
        <v>48</v>
      </c>
      <c r="C13" s="36">
        <f>'2012'!N12</f>
        <v>79.2</v>
      </c>
      <c r="D13" s="36">
        <f>'2012'!O12</f>
        <v>59.1</v>
      </c>
      <c r="E13" s="36">
        <f>'2012'!P12</f>
        <v>75.900000000000006</v>
      </c>
      <c r="F13" s="36">
        <f>'2012'!Q12</f>
        <v>48.9</v>
      </c>
      <c r="G13" s="112">
        <f>'2012'!R12</f>
        <v>81.5</v>
      </c>
      <c r="H13" s="113">
        <f>'2013'!N12</f>
        <v>73.400000000000006</v>
      </c>
      <c r="I13" s="36">
        <f>'2013'!O12</f>
        <v>63.2</v>
      </c>
      <c r="J13" s="36">
        <f>'2013'!P12</f>
        <v>72</v>
      </c>
      <c r="K13" s="36">
        <f>'2013'!Q12</f>
        <v>51.1</v>
      </c>
      <c r="L13" s="36">
        <f>'2013'!R12</f>
        <v>80.2</v>
      </c>
    </row>
    <row r="14" spans="1:12" x14ac:dyDescent="0.25">
      <c r="A14" s="130"/>
      <c r="B14" s="13" t="s">
        <v>49</v>
      </c>
      <c r="C14" s="36">
        <f>'2012'!N13</f>
        <v>82.7</v>
      </c>
      <c r="D14" s="36">
        <f>'2012'!O13</f>
        <v>62.9</v>
      </c>
      <c r="E14" s="36">
        <f>'2012'!P13</f>
        <v>75.2</v>
      </c>
      <c r="F14" s="36">
        <f>'2012'!Q13</f>
        <v>46.2</v>
      </c>
      <c r="G14" s="112">
        <f>'2012'!R13</f>
        <v>79.400000000000006</v>
      </c>
      <c r="H14" s="113">
        <f>'2013'!N13</f>
        <v>77.099999999999994</v>
      </c>
      <c r="I14" s="36">
        <f>'2013'!O13</f>
        <v>62.7</v>
      </c>
      <c r="J14" s="36">
        <f>'2013'!P13</f>
        <v>71.3</v>
      </c>
      <c r="K14" s="36">
        <f>'2013'!Q13</f>
        <v>49.7</v>
      </c>
      <c r="L14" s="36">
        <f>'2013'!R13</f>
        <v>82.4</v>
      </c>
    </row>
    <row r="15" spans="1:12" ht="24" x14ac:dyDescent="0.25">
      <c r="A15" s="129" t="s">
        <v>50</v>
      </c>
      <c r="B15" s="13" t="s">
        <v>51</v>
      </c>
      <c r="C15" s="36">
        <f>'2012'!N14</f>
        <v>79.8</v>
      </c>
      <c r="D15" s="36">
        <f>'2012'!O14</f>
        <v>63.4</v>
      </c>
      <c r="E15" s="36">
        <f>'2012'!P14</f>
        <v>77.400000000000006</v>
      </c>
      <c r="F15" s="36">
        <f>'2012'!Q14</f>
        <v>46.6</v>
      </c>
      <c r="G15" s="112">
        <f>'2012'!R14</f>
        <v>68.8</v>
      </c>
      <c r="H15" s="113">
        <f>'2013'!N14</f>
        <v>76.900000000000006</v>
      </c>
      <c r="I15" s="36">
        <f>'2013'!O14</f>
        <v>61.3</v>
      </c>
      <c r="J15" s="36">
        <f>'2013'!P14</f>
        <v>75.2</v>
      </c>
      <c r="K15" s="36">
        <f>'2013'!Q14</f>
        <v>44.8</v>
      </c>
      <c r="L15" s="36">
        <f>'2013'!R14</f>
        <v>71.099999999999994</v>
      </c>
    </row>
    <row r="16" spans="1:12" x14ac:dyDescent="0.25">
      <c r="A16" s="130"/>
      <c r="B16" s="13" t="s">
        <v>52</v>
      </c>
      <c r="C16" s="36">
        <f>'2012'!N15</f>
        <v>72.2</v>
      </c>
      <c r="D16" s="36">
        <f>'2012'!O15</f>
        <v>41.2</v>
      </c>
      <c r="E16" s="36">
        <f>'2012'!P15</f>
        <v>64.7</v>
      </c>
      <c r="F16" s="36">
        <f>'2012'!Q15</f>
        <v>40.700000000000003</v>
      </c>
      <c r="G16" s="112">
        <f>'2012'!R15</f>
        <v>75.3</v>
      </c>
      <c r="H16" s="113">
        <f>'2013'!N15</f>
        <v>71.900000000000006</v>
      </c>
      <c r="I16" s="36">
        <f>'2013'!O15</f>
        <v>52.8</v>
      </c>
      <c r="J16" s="36">
        <f>'2013'!P15</f>
        <v>69.7</v>
      </c>
      <c r="K16" s="36">
        <f>'2013'!Q15</f>
        <v>46.5</v>
      </c>
      <c r="L16" s="36">
        <f>'2013'!R15</f>
        <v>80.8</v>
      </c>
    </row>
    <row r="17" spans="1:12" x14ac:dyDescent="0.25">
      <c r="A17" s="129" t="s">
        <v>53</v>
      </c>
      <c r="B17" s="13" t="s">
        <v>54</v>
      </c>
      <c r="C17" s="36">
        <f>'2012'!N16</f>
        <v>77.8</v>
      </c>
      <c r="D17" s="36">
        <f>'2012'!O16</f>
        <v>50.8</v>
      </c>
      <c r="E17" s="36">
        <f>'2012'!P16</f>
        <v>78.400000000000006</v>
      </c>
      <c r="F17" s="36">
        <f>'2012'!Q16</f>
        <v>48.9</v>
      </c>
      <c r="G17" s="112">
        <f>'2012'!R16</f>
        <v>80.8</v>
      </c>
      <c r="H17" s="113">
        <f>'2013'!N16</f>
        <v>73</v>
      </c>
      <c r="I17" s="36">
        <f>'2013'!O16</f>
        <v>56.3</v>
      </c>
      <c r="J17" s="36">
        <f>'2013'!P16</f>
        <v>76.7</v>
      </c>
      <c r="K17" s="36">
        <f>'2013'!Q16</f>
        <v>54.4</v>
      </c>
      <c r="L17" s="36">
        <f>'2013'!R16</f>
        <v>84.7</v>
      </c>
    </row>
    <row r="18" spans="1:12" x14ac:dyDescent="0.25">
      <c r="A18" s="130"/>
      <c r="B18" s="13" t="s">
        <v>55</v>
      </c>
      <c r="C18" s="36">
        <f>'2012'!N17</f>
        <v>82.7</v>
      </c>
      <c r="D18" s="36">
        <f>'2012'!O17</f>
        <v>57.8</v>
      </c>
      <c r="E18" s="36">
        <f>'2012'!P17</f>
        <v>83</v>
      </c>
      <c r="F18" s="36">
        <f>'2012'!Q17</f>
        <v>55.6</v>
      </c>
      <c r="G18" s="112">
        <f>'2012'!R17</f>
        <v>83.4</v>
      </c>
      <c r="H18" s="113">
        <f>'2013'!N17</f>
        <v>79.099999999999994</v>
      </c>
      <c r="I18" s="36">
        <f>'2013'!O17</f>
        <v>60.6</v>
      </c>
      <c r="J18" s="36">
        <f>'2013'!P17</f>
        <v>84.2</v>
      </c>
      <c r="K18" s="36">
        <f>'2013'!Q17</f>
        <v>57.9</v>
      </c>
      <c r="L18" s="36">
        <f>'2013'!R17</f>
        <v>84.4</v>
      </c>
    </row>
    <row r="19" spans="1:12" x14ac:dyDescent="0.25">
      <c r="A19" s="129" t="s">
        <v>56</v>
      </c>
      <c r="B19" s="13" t="s">
        <v>57</v>
      </c>
      <c r="C19" s="36">
        <f>'2012'!N18</f>
        <v>83.3</v>
      </c>
      <c r="D19" s="36">
        <f>'2012'!O18</f>
        <v>61</v>
      </c>
      <c r="E19" s="36">
        <f>'2012'!P18</f>
        <v>82.5</v>
      </c>
      <c r="F19" s="36">
        <f>'2012'!Q18</f>
        <v>52.8</v>
      </c>
      <c r="G19" s="112">
        <f>'2012'!R18</f>
        <v>84.2</v>
      </c>
      <c r="H19" s="113">
        <f>'2013'!N18</f>
        <v>80</v>
      </c>
      <c r="I19" s="36">
        <f>'2013'!O18</f>
        <v>60.5</v>
      </c>
      <c r="J19" s="36">
        <f>'2013'!P18</f>
        <v>81</v>
      </c>
      <c r="K19" s="36">
        <f>'2013'!Q18</f>
        <v>53.9</v>
      </c>
      <c r="L19" s="36">
        <f>'2013'!R18</f>
        <v>85.9</v>
      </c>
    </row>
    <row r="20" spans="1:12" x14ac:dyDescent="0.25">
      <c r="A20" s="137"/>
      <c r="B20" s="13" t="s">
        <v>58</v>
      </c>
      <c r="C20" s="36">
        <f>'2012'!N19</f>
        <v>84.1</v>
      </c>
      <c r="D20" s="36">
        <f>'2012'!O19</f>
        <v>56.9</v>
      </c>
      <c r="E20" s="36">
        <f>'2012'!P19</f>
        <v>84.2</v>
      </c>
      <c r="F20" s="36">
        <f>'2012'!Q19</f>
        <v>58.1</v>
      </c>
      <c r="G20" s="112">
        <f>'2012'!R19</f>
        <v>89.5</v>
      </c>
      <c r="H20" s="113">
        <f>'2013'!N19</f>
        <v>83.8</v>
      </c>
      <c r="I20" s="36">
        <f>'2013'!O19</f>
        <v>61.3</v>
      </c>
      <c r="J20" s="36">
        <f>'2013'!P19</f>
        <v>83.4</v>
      </c>
      <c r="K20" s="36">
        <f>'2013'!Q19</f>
        <v>54.7</v>
      </c>
      <c r="L20" s="36">
        <f>'2013'!R19</f>
        <v>87.4</v>
      </c>
    </row>
    <row r="21" spans="1:12" x14ac:dyDescent="0.25">
      <c r="A21" s="137"/>
      <c r="B21" s="13" t="s">
        <v>59</v>
      </c>
      <c r="C21" s="36">
        <f>'2012'!N20</f>
        <v>84.5</v>
      </c>
      <c r="D21" s="36">
        <f>'2012'!O20</f>
        <v>72.8</v>
      </c>
      <c r="E21" s="36">
        <f>'2012'!P20</f>
        <v>76.599999999999994</v>
      </c>
      <c r="F21" s="36">
        <f>'2012'!Q20</f>
        <v>43.8</v>
      </c>
      <c r="G21" s="112">
        <f>'2012'!R20</f>
        <v>76.8</v>
      </c>
      <c r="H21" s="113">
        <f>'2013'!N20</f>
        <v>84.7</v>
      </c>
      <c r="I21" s="36">
        <f>'2013'!O20</f>
        <v>73</v>
      </c>
      <c r="J21" s="36">
        <f>'2013'!P20</f>
        <v>74.599999999999994</v>
      </c>
      <c r="K21" s="36">
        <f>'2013'!Q20</f>
        <v>51.3</v>
      </c>
      <c r="L21" s="36">
        <f>'2013'!R20</f>
        <v>78</v>
      </c>
    </row>
    <row r="22" spans="1:12" x14ac:dyDescent="0.25">
      <c r="A22" s="137"/>
      <c r="B22" s="13" t="s">
        <v>60</v>
      </c>
      <c r="C22" s="36">
        <f>'2012'!N21</f>
        <v>83.6</v>
      </c>
      <c r="D22" s="36">
        <f>'2012'!O21</f>
        <v>56.6</v>
      </c>
      <c r="E22" s="36">
        <f>'2012'!P21</f>
        <v>75.7</v>
      </c>
      <c r="F22" s="36">
        <f>'2012'!Q21</f>
        <v>56.1</v>
      </c>
      <c r="G22" s="112">
        <f>'2012'!R21</f>
        <v>81.400000000000006</v>
      </c>
      <c r="H22" s="113">
        <f>'2013'!N21</f>
        <v>83.5</v>
      </c>
      <c r="I22" s="36">
        <f>'2013'!O21</f>
        <v>55.1</v>
      </c>
      <c r="J22" s="36">
        <f>'2013'!P21</f>
        <v>75.099999999999994</v>
      </c>
      <c r="K22" s="36">
        <f>'2013'!Q21</f>
        <v>56.2</v>
      </c>
      <c r="L22" s="36">
        <f>'2013'!R21</f>
        <v>83.9</v>
      </c>
    </row>
    <row r="23" spans="1:12" x14ac:dyDescent="0.25">
      <c r="A23" s="137"/>
      <c r="B23" s="13" t="s">
        <v>61</v>
      </c>
      <c r="C23" s="36">
        <f>'2012'!N22</f>
        <v>84.1</v>
      </c>
      <c r="D23" s="36">
        <f>'2012'!O22</f>
        <v>63.4</v>
      </c>
      <c r="E23" s="36">
        <f>'2012'!P22</f>
        <v>79.400000000000006</v>
      </c>
      <c r="F23" s="36">
        <f>'2012'!Q22</f>
        <v>54.3</v>
      </c>
      <c r="G23" s="112">
        <f>'2012'!R22</f>
        <v>82.9</v>
      </c>
      <c r="H23" s="113">
        <f>'2013'!N22</f>
        <v>83.6</v>
      </c>
      <c r="I23" s="36">
        <f>'2013'!O22</f>
        <v>64.8</v>
      </c>
      <c r="J23" s="36">
        <f>'2013'!P22</f>
        <v>79.7</v>
      </c>
      <c r="K23" s="36">
        <f>'2013'!Q22</f>
        <v>54.9</v>
      </c>
      <c r="L23" s="36">
        <f>'2013'!R22</f>
        <v>84.9</v>
      </c>
    </row>
    <row r="24" spans="1:12" x14ac:dyDescent="0.25">
      <c r="A24" s="137"/>
      <c r="B24" s="13" t="s">
        <v>62</v>
      </c>
      <c r="C24" s="36">
        <f>'2012'!N23</f>
        <v>85.8</v>
      </c>
      <c r="D24" s="36">
        <f>'2012'!O23</f>
        <v>58.9</v>
      </c>
      <c r="E24" s="36">
        <f>'2012'!P23</f>
        <v>78.5</v>
      </c>
      <c r="F24" s="36">
        <f>'2012'!Q23</f>
        <v>45.6</v>
      </c>
      <c r="G24" s="112">
        <f>'2012'!R23</f>
        <v>69.3</v>
      </c>
      <c r="H24" s="113">
        <f>'2013'!N23</f>
        <v>82.4</v>
      </c>
      <c r="I24" s="36">
        <f>'2013'!O23</f>
        <v>61.8</v>
      </c>
      <c r="J24" s="36">
        <f>'2013'!P23</f>
        <v>72.3</v>
      </c>
      <c r="K24" s="36">
        <f>'2013'!Q23</f>
        <v>49.6</v>
      </c>
      <c r="L24" s="36">
        <f>'2013'!R23</f>
        <v>75.599999999999994</v>
      </c>
    </row>
    <row r="25" spans="1:12" x14ac:dyDescent="0.25">
      <c r="A25" s="137"/>
      <c r="B25" s="13" t="s">
        <v>63</v>
      </c>
      <c r="C25" s="36">
        <f>'2012'!N24</f>
        <v>87.4</v>
      </c>
      <c r="D25" s="36">
        <f>'2012'!O24</f>
        <v>69.8</v>
      </c>
      <c r="E25" s="36">
        <f>'2012'!P24</f>
        <v>86.4</v>
      </c>
      <c r="F25" s="36">
        <f>'2012'!Q24</f>
        <v>46.4</v>
      </c>
      <c r="G25" s="112">
        <f>'2012'!R24</f>
        <v>79.900000000000006</v>
      </c>
      <c r="H25" s="113">
        <f>'2013'!N24</f>
        <v>84.8</v>
      </c>
      <c r="I25" s="36">
        <f>'2013'!O24</f>
        <v>70.5</v>
      </c>
      <c r="J25" s="36">
        <f>'2013'!P24</f>
        <v>83.8</v>
      </c>
      <c r="K25" s="36">
        <f>'2013'!Q24</f>
        <v>50.2</v>
      </c>
      <c r="L25" s="36">
        <f>'2013'!R24</f>
        <v>81</v>
      </c>
    </row>
    <row r="26" spans="1:12" x14ac:dyDescent="0.25">
      <c r="A26" s="137"/>
      <c r="B26" s="13" t="s">
        <v>64</v>
      </c>
      <c r="C26" s="36">
        <f>'2012'!N25</f>
        <v>88.3</v>
      </c>
      <c r="D26" s="36">
        <f>'2012'!O25</f>
        <v>75.2</v>
      </c>
      <c r="E26" s="36">
        <f>'2012'!P25</f>
        <v>90</v>
      </c>
      <c r="F26" s="36">
        <f>'2012'!Q25</f>
        <v>55.9</v>
      </c>
      <c r="G26" s="112">
        <f>'2012'!R25</f>
        <v>82.2</v>
      </c>
      <c r="H26" s="113">
        <f>'2013'!N25</f>
        <v>86.9</v>
      </c>
      <c r="I26" s="36">
        <f>'2013'!O25</f>
        <v>76.5</v>
      </c>
      <c r="J26" s="36">
        <f>'2013'!P25</f>
        <v>85.8</v>
      </c>
      <c r="K26" s="36">
        <f>'2013'!Q25</f>
        <v>57.4</v>
      </c>
      <c r="L26" s="36">
        <f>'2013'!R25</f>
        <v>90.4</v>
      </c>
    </row>
    <row r="27" spans="1:12" x14ac:dyDescent="0.25">
      <c r="A27" s="130"/>
      <c r="B27" s="13" t="s">
        <v>65</v>
      </c>
      <c r="C27" s="36">
        <f>'2012'!N26</f>
        <v>87.5</v>
      </c>
      <c r="D27" s="36">
        <f>'2012'!O26</f>
        <v>70.900000000000006</v>
      </c>
      <c r="E27" s="36">
        <f>'2012'!P26</f>
        <v>87.3</v>
      </c>
      <c r="F27" s="36">
        <f>'2012'!Q26</f>
        <v>50.8</v>
      </c>
      <c r="G27" s="112">
        <f>'2012'!R26</f>
        <v>84.8</v>
      </c>
      <c r="H27" s="113">
        <f>'2013'!N26</f>
        <v>85.3</v>
      </c>
      <c r="I27" s="36">
        <f>'2013'!O26</f>
        <v>70</v>
      </c>
      <c r="J27" s="36">
        <f>'2013'!P26</f>
        <v>82</v>
      </c>
      <c r="K27" s="36">
        <f>'2013'!Q26</f>
        <v>53.8</v>
      </c>
      <c r="L27" s="36">
        <f>'2013'!R26</f>
        <v>89.9</v>
      </c>
    </row>
    <row r="28" spans="1:12" x14ac:dyDescent="0.25">
      <c r="A28" s="129" t="s">
        <v>66</v>
      </c>
      <c r="B28" s="13" t="s">
        <v>67</v>
      </c>
      <c r="C28" s="36">
        <f>'2012'!N27</f>
        <v>83.6</v>
      </c>
      <c r="D28" s="36">
        <f>'2012'!O27</f>
        <v>55.5</v>
      </c>
      <c r="E28" s="36">
        <f>'2012'!P27</f>
        <v>81.099999999999994</v>
      </c>
      <c r="F28" s="36">
        <f>'2012'!Q27</f>
        <v>56.9</v>
      </c>
      <c r="G28" s="112">
        <f>'2012'!R27</f>
        <v>84.8</v>
      </c>
      <c r="H28" s="113">
        <f>'2013'!N27</f>
        <v>80.7</v>
      </c>
      <c r="I28" s="36">
        <f>'2013'!O27</f>
        <v>54.1</v>
      </c>
      <c r="J28" s="36">
        <f>'2013'!P27</f>
        <v>78.3</v>
      </c>
      <c r="K28" s="36">
        <f>'2013'!Q27</f>
        <v>53.5</v>
      </c>
      <c r="L28" s="36">
        <f>'2013'!R27</f>
        <v>84.7</v>
      </c>
    </row>
    <row r="29" spans="1:12" ht="24" x14ac:dyDescent="0.25">
      <c r="A29" s="137"/>
      <c r="B29" s="13" t="s">
        <v>68</v>
      </c>
      <c r="C29" s="36">
        <f>'2012'!N28</f>
        <v>85.7</v>
      </c>
      <c r="D29" s="36">
        <f>'2012'!O28</f>
        <v>53.8</v>
      </c>
      <c r="E29" s="36">
        <f>'2012'!P28</f>
        <v>82.8</v>
      </c>
      <c r="F29" s="36">
        <f>'2012'!Q28</f>
        <v>53.9</v>
      </c>
      <c r="G29" s="112">
        <f>'2012'!R28</f>
        <v>81.3</v>
      </c>
      <c r="H29" s="113">
        <f>'2013'!N28</f>
        <v>83.8</v>
      </c>
      <c r="I29" s="36">
        <f>'2013'!O28</f>
        <v>49.2</v>
      </c>
      <c r="J29" s="36">
        <f>'2013'!P28</f>
        <v>81.8</v>
      </c>
      <c r="K29" s="36">
        <f>'2013'!Q28</f>
        <v>56.1</v>
      </c>
      <c r="L29" s="36">
        <f>'2013'!R28</f>
        <v>84.4</v>
      </c>
    </row>
    <row r="30" spans="1:12" ht="24" x14ac:dyDescent="0.25">
      <c r="A30" s="130"/>
      <c r="B30" s="13" t="s">
        <v>69</v>
      </c>
      <c r="C30" s="36">
        <f>'2012'!N29</f>
        <v>84.5</v>
      </c>
      <c r="D30" s="36">
        <f>'2012'!O29</f>
        <v>61.2</v>
      </c>
      <c r="E30" s="36">
        <f>'2012'!P29</f>
        <v>80.099999999999994</v>
      </c>
      <c r="F30" s="36">
        <f>'2012'!Q29</f>
        <v>51.3</v>
      </c>
      <c r="G30" s="112">
        <f>'2012'!R29</f>
        <v>82.3</v>
      </c>
      <c r="H30" s="113">
        <f>'2013'!N29</f>
        <v>81.599999999999994</v>
      </c>
      <c r="I30" s="36">
        <f>'2013'!O29</f>
        <v>60.1</v>
      </c>
      <c r="J30" s="36">
        <f>'2013'!P29</f>
        <v>79.5</v>
      </c>
      <c r="K30" s="36">
        <f>'2013'!Q29</f>
        <v>52.3</v>
      </c>
      <c r="L30" s="36">
        <f>'2013'!R29</f>
        <v>83.9</v>
      </c>
    </row>
    <row r="31" spans="1:12" x14ac:dyDescent="0.25">
      <c r="A31" s="129" t="s">
        <v>70</v>
      </c>
      <c r="B31" s="13" t="s">
        <v>71</v>
      </c>
      <c r="C31" s="36">
        <f>'2012'!N30</f>
        <v>76.099999999999994</v>
      </c>
      <c r="D31" s="36">
        <f>'2012'!O30</f>
        <v>46.7</v>
      </c>
      <c r="E31" s="36">
        <f>'2012'!P30</f>
        <v>76.5</v>
      </c>
      <c r="F31" s="36">
        <f>'2012'!Q30</f>
        <v>57.7</v>
      </c>
      <c r="G31" s="112">
        <f>'2012'!R30</f>
        <v>82</v>
      </c>
      <c r="H31" s="113">
        <f>'2013'!N30</f>
        <v>74</v>
      </c>
      <c r="I31" s="36">
        <f>'2013'!O30</f>
        <v>44.6</v>
      </c>
      <c r="J31" s="36">
        <f>'2013'!P30</f>
        <v>75.599999999999994</v>
      </c>
      <c r="K31" s="36">
        <f>'2013'!Q30</f>
        <v>54.7</v>
      </c>
      <c r="L31" s="36">
        <f>'2013'!R30</f>
        <v>81.7</v>
      </c>
    </row>
    <row r="32" spans="1:12" x14ac:dyDescent="0.25">
      <c r="A32" s="137"/>
      <c r="B32" s="13" t="s">
        <v>72</v>
      </c>
      <c r="C32" s="36">
        <f>'2012'!N31</f>
        <v>79.8</v>
      </c>
      <c r="D32" s="36">
        <f>'2012'!O31</f>
        <v>53.1</v>
      </c>
      <c r="E32" s="36">
        <f>'2012'!P31</f>
        <v>76.5</v>
      </c>
      <c r="F32" s="36">
        <f>'2012'!Q31</f>
        <v>52.2</v>
      </c>
      <c r="G32" s="112">
        <f>'2012'!R31</f>
        <v>82.3</v>
      </c>
      <c r="H32" s="113">
        <f>'2013'!N31</f>
        <v>76.7</v>
      </c>
      <c r="I32" s="36">
        <f>'2013'!O31</f>
        <v>53.8</v>
      </c>
      <c r="J32" s="36">
        <f>'2013'!P31</f>
        <v>76</v>
      </c>
      <c r="K32" s="36">
        <f>'2013'!Q31</f>
        <v>53.6</v>
      </c>
      <c r="L32" s="36">
        <f>'2013'!R31</f>
        <v>82.9</v>
      </c>
    </row>
    <row r="33" spans="1:12" x14ac:dyDescent="0.25">
      <c r="A33" s="137"/>
      <c r="B33" s="13" t="s">
        <v>73</v>
      </c>
      <c r="C33" s="36">
        <f>'2012'!N32</f>
        <v>82.9</v>
      </c>
      <c r="D33" s="36">
        <f>'2012'!O32</f>
        <v>58.7</v>
      </c>
      <c r="E33" s="36">
        <f>'2012'!P32</f>
        <v>78.2</v>
      </c>
      <c r="F33" s="36">
        <f>'2012'!Q32</f>
        <v>50.1</v>
      </c>
      <c r="G33" s="112">
        <f>'2012'!R32</f>
        <v>79.7</v>
      </c>
      <c r="H33" s="113">
        <f>'2013'!N32</f>
        <v>78.3</v>
      </c>
      <c r="I33" s="36">
        <f>'2013'!O32</f>
        <v>56.7</v>
      </c>
      <c r="J33" s="36">
        <f>'2013'!P32</f>
        <v>75.2</v>
      </c>
      <c r="K33" s="36">
        <f>'2013'!Q32</f>
        <v>48.7</v>
      </c>
      <c r="L33" s="36">
        <f>'2013'!R32</f>
        <v>80.599999999999994</v>
      </c>
    </row>
    <row r="34" spans="1:12" ht="24" x14ac:dyDescent="0.25">
      <c r="A34" s="137"/>
      <c r="B34" s="13" t="s">
        <v>867</v>
      </c>
      <c r="C34" s="36">
        <f>'2012'!N33</f>
        <v>80.099999999999994</v>
      </c>
      <c r="D34" s="36">
        <f>'2012'!O33</f>
        <v>54.1</v>
      </c>
      <c r="E34" s="36">
        <f>'2012'!P33</f>
        <v>78.2</v>
      </c>
      <c r="F34" s="36">
        <f>'2012'!Q33</f>
        <v>55.2</v>
      </c>
      <c r="G34" s="112">
        <f>'2012'!R33</f>
        <v>83.5</v>
      </c>
      <c r="H34" s="113">
        <f>'2013'!N33</f>
        <v>75</v>
      </c>
      <c r="I34" s="36">
        <f>'2013'!O33</f>
        <v>52.4</v>
      </c>
      <c r="J34" s="36">
        <f>'2013'!P33</f>
        <v>74.8</v>
      </c>
      <c r="K34" s="36">
        <f>'2013'!Q33</f>
        <v>54.7</v>
      </c>
      <c r="L34" s="36">
        <f>'2013'!R33</f>
        <v>82.3</v>
      </c>
    </row>
    <row r="35" spans="1:12" x14ac:dyDescent="0.25">
      <c r="A35" s="130"/>
      <c r="B35" s="13" t="s">
        <v>75</v>
      </c>
      <c r="C35" s="36">
        <f>'2012'!N34</f>
        <v>76.8</v>
      </c>
      <c r="D35" s="36">
        <f>'2012'!O34</f>
        <v>51.4</v>
      </c>
      <c r="E35" s="36">
        <f>'2012'!P34</f>
        <v>72.7</v>
      </c>
      <c r="F35" s="36">
        <f>'2012'!Q34</f>
        <v>52.9</v>
      </c>
      <c r="G35" s="112">
        <f>'2012'!R34</f>
        <v>82</v>
      </c>
      <c r="H35" s="113">
        <f>'2013'!N34</f>
        <v>71.3</v>
      </c>
      <c r="I35" s="36">
        <f>'2013'!O34</f>
        <v>45.4</v>
      </c>
      <c r="J35" s="36">
        <f>'2013'!P34</f>
        <v>71.400000000000006</v>
      </c>
      <c r="K35" s="36">
        <f>'2013'!Q34</f>
        <v>53.8</v>
      </c>
      <c r="L35" s="36">
        <f>'2013'!R34</f>
        <v>82.7</v>
      </c>
    </row>
    <row r="36" spans="1:12" x14ac:dyDescent="0.25">
      <c r="A36" s="129" t="s">
        <v>76</v>
      </c>
      <c r="B36" s="13" t="s">
        <v>77</v>
      </c>
      <c r="C36" s="36">
        <f>'2012'!N35</f>
        <v>83.9</v>
      </c>
      <c r="D36" s="36">
        <f>'2012'!O35</f>
        <v>60.5</v>
      </c>
      <c r="E36" s="36">
        <f>'2012'!P35</f>
        <v>85</v>
      </c>
      <c r="F36" s="36">
        <f>'2012'!Q35</f>
        <v>54</v>
      </c>
      <c r="G36" s="112">
        <f>'2012'!R35</f>
        <v>81</v>
      </c>
      <c r="H36" s="113">
        <f>'2013'!N35</f>
        <v>75.7</v>
      </c>
      <c r="I36" s="36">
        <f>'2013'!O35</f>
        <v>51.8</v>
      </c>
      <c r="J36" s="36">
        <f>'2013'!P35</f>
        <v>81.900000000000006</v>
      </c>
      <c r="K36" s="36">
        <f>'2013'!Q35</f>
        <v>51.3</v>
      </c>
      <c r="L36" s="36">
        <f>'2013'!R35</f>
        <v>80.599999999999994</v>
      </c>
    </row>
    <row r="37" spans="1:12" ht="24" x14ac:dyDescent="0.25">
      <c r="A37" s="137"/>
      <c r="B37" s="13" t="s">
        <v>78</v>
      </c>
      <c r="C37" s="36">
        <f>'2012'!N36</f>
        <v>82.5</v>
      </c>
      <c r="D37" s="36">
        <f>'2012'!O36</f>
        <v>53.3</v>
      </c>
      <c r="E37" s="36">
        <f>'2012'!P36</f>
        <v>85.6</v>
      </c>
      <c r="F37" s="36">
        <f>'2012'!Q36</f>
        <v>54.5</v>
      </c>
      <c r="G37" s="112">
        <f>'2012'!R36</f>
        <v>82.9</v>
      </c>
      <c r="H37" s="113">
        <f>'2013'!N36</f>
        <v>77.900000000000006</v>
      </c>
      <c r="I37" s="36">
        <f>'2013'!O36</f>
        <v>52</v>
      </c>
      <c r="J37" s="36">
        <f>'2013'!P36</f>
        <v>83.8</v>
      </c>
      <c r="K37" s="36">
        <f>'2013'!Q36</f>
        <v>52.6</v>
      </c>
      <c r="L37" s="36">
        <f>'2013'!R36</f>
        <v>82.6</v>
      </c>
    </row>
    <row r="38" spans="1:12" x14ac:dyDescent="0.25">
      <c r="A38" s="137"/>
      <c r="B38" s="13" t="s">
        <v>79</v>
      </c>
      <c r="C38" s="36">
        <f>'2012'!N37</f>
        <v>78.8</v>
      </c>
      <c r="D38" s="36">
        <f>'2012'!O37</f>
        <v>57.1</v>
      </c>
      <c r="E38" s="36">
        <f>'2012'!P37</f>
        <v>85.5</v>
      </c>
      <c r="F38" s="36">
        <f>'2012'!Q37</f>
        <v>54.7</v>
      </c>
      <c r="G38" s="112">
        <f>'2012'!R37</f>
        <v>82.3</v>
      </c>
      <c r="H38" s="113">
        <f>'2013'!N37</f>
        <v>76.8</v>
      </c>
      <c r="I38" s="36">
        <f>'2013'!O37</f>
        <v>51.1</v>
      </c>
      <c r="J38" s="36">
        <f>'2013'!P37</f>
        <v>88.3</v>
      </c>
      <c r="K38" s="36">
        <f>'2013'!Q37</f>
        <v>60.9</v>
      </c>
      <c r="L38" s="36">
        <f>'2013'!R37</f>
        <v>85.4</v>
      </c>
    </row>
    <row r="39" spans="1:12" x14ac:dyDescent="0.25">
      <c r="A39" s="137"/>
      <c r="B39" s="13" t="s">
        <v>80</v>
      </c>
      <c r="C39" s="36">
        <f>'2012'!N38</f>
        <v>84.5</v>
      </c>
      <c r="D39" s="36">
        <f>'2012'!O38</f>
        <v>52.1</v>
      </c>
      <c r="E39" s="36">
        <f>'2012'!P38</f>
        <v>82</v>
      </c>
      <c r="F39" s="36">
        <f>'2012'!Q38</f>
        <v>55.2</v>
      </c>
      <c r="G39" s="112">
        <f>'2012'!R38</f>
        <v>79.2</v>
      </c>
      <c r="H39" s="113">
        <f>'2013'!N38</f>
        <v>83</v>
      </c>
      <c r="I39" s="36">
        <f>'2013'!O38</f>
        <v>47.7</v>
      </c>
      <c r="J39" s="36">
        <f>'2013'!P38</f>
        <v>82</v>
      </c>
      <c r="K39" s="36">
        <f>'2013'!Q38</f>
        <v>54.9</v>
      </c>
      <c r="L39" s="36">
        <f>'2013'!R38</f>
        <v>79.8</v>
      </c>
    </row>
    <row r="40" spans="1:12" x14ac:dyDescent="0.25">
      <c r="A40" s="137"/>
      <c r="B40" s="13" t="s">
        <v>81</v>
      </c>
      <c r="C40" s="36">
        <f>'2012'!N39</f>
        <v>86</v>
      </c>
      <c r="D40" s="36">
        <f>'2012'!O39</f>
        <v>54.2</v>
      </c>
      <c r="E40" s="36">
        <f>'2012'!P39</f>
        <v>87.3</v>
      </c>
      <c r="F40" s="36">
        <f>'2012'!Q39</f>
        <v>56.1</v>
      </c>
      <c r="G40" s="112">
        <f>'2012'!R39</f>
        <v>87</v>
      </c>
      <c r="H40" s="113">
        <f>'2013'!N39</f>
        <v>82.4</v>
      </c>
      <c r="I40" s="36">
        <f>'2013'!O39</f>
        <v>54.7</v>
      </c>
      <c r="J40" s="36">
        <f>'2013'!P39</f>
        <v>85.5</v>
      </c>
      <c r="K40" s="36">
        <f>'2013'!Q39</f>
        <v>58.2</v>
      </c>
      <c r="L40" s="36">
        <f>'2013'!R39</f>
        <v>86</v>
      </c>
    </row>
    <row r="41" spans="1:12" x14ac:dyDescent="0.25">
      <c r="A41" s="137"/>
      <c r="B41" s="13" t="s">
        <v>82</v>
      </c>
      <c r="C41" s="36">
        <f>'2012'!N40</f>
        <v>82</v>
      </c>
      <c r="D41" s="36">
        <f>'2012'!O40</f>
        <v>49.8</v>
      </c>
      <c r="E41" s="36">
        <f>'2012'!P40</f>
        <v>79.7</v>
      </c>
      <c r="F41" s="36">
        <f>'2012'!Q40</f>
        <v>52.4</v>
      </c>
      <c r="G41" s="112">
        <f>'2012'!R40</f>
        <v>80.5</v>
      </c>
      <c r="H41" s="113">
        <f>'2013'!N40</f>
        <v>82.9</v>
      </c>
      <c r="I41" s="36">
        <f>'2013'!O40</f>
        <v>53.9</v>
      </c>
      <c r="J41" s="36">
        <f>'2013'!P40</f>
        <v>81.400000000000006</v>
      </c>
      <c r="K41" s="36">
        <f>'2013'!Q40</f>
        <v>51.8</v>
      </c>
      <c r="L41" s="36">
        <f>'2013'!R40</f>
        <v>83.7</v>
      </c>
    </row>
    <row r="42" spans="1:12" x14ac:dyDescent="0.25">
      <c r="A42" s="137"/>
      <c r="B42" s="13" t="s">
        <v>83</v>
      </c>
      <c r="C42" s="36">
        <f>'2012'!N41</f>
        <v>83.2</v>
      </c>
      <c r="D42" s="36">
        <f>'2012'!O41</f>
        <v>49.1</v>
      </c>
      <c r="E42" s="36">
        <f>'2012'!P41</f>
        <v>82.3</v>
      </c>
      <c r="F42" s="36">
        <f>'2012'!Q41</f>
        <v>54.8</v>
      </c>
      <c r="G42" s="112">
        <f>'2012'!R41</f>
        <v>87.9</v>
      </c>
      <c r="H42" s="113">
        <f>'2013'!N41</f>
        <v>73.7</v>
      </c>
      <c r="I42" s="36">
        <f>'2013'!O41</f>
        <v>44</v>
      </c>
      <c r="J42" s="36">
        <f>'2013'!P41</f>
        <v>74.599999999999994</v>
      </c>
      <c r="K42" s="36">
        <f>'2013'!Q41</f>
        <v>50.2</v>
      </c>
      <c r="L42" s="36">
        <f>'2013'!R41</f>
        <v>81.400000000000006</v>
      </c>
    </row>
    <row r="43" spans="1:12" x14ac:dyDescent="0.25">
      <c r="A43" s="137"/>
      <c r="B43" s="13" t="s">
        <v>84</v>
      </c>
      <c r="C43" s="36">
        <f>'2012'!N42</f>
        <v>78.400000000000006</v>
      </c>
      <c r="D43" s="36">
        <f>'2012'!O42</f>
        <v>55.4</v>
      </c>
      <c r="E43" s="36">
        <f>'2012'!P42</f>
        <v>74.400000000000006</v>
      </c>
      <c r="F43" s="36">
        <f>'2012'!Q42</f>
        <v>49.7</v>
      </c>
      <c r="G43" s="112">
        <f>'2012'!R42</f>
        <v>79.5</v>
      </c>
      <c r="H43" s="113">
        <f>'2013'!N42</f>
        <v>67.5</v>
      </c>
      <c r="I43" s="36">
        <f>'2013'!O42</f>
        <v>50</v>
      </c>
      <c r="J43" s="36">
        <f>'2013'!P42</f>
        <v>70.8</v>
      </c>
      <c r="K43" s="36">
        <f>'2013'!Q42</f>
        <v>44.7</v>
      </c>
      <c r="L43" s="36">
        <f>'2013'!R42</f>
        <v>80.5</v>
      </c>
    </row>
    <row r="44" spans="1:12" x14ac:dyDescent="0.25">
      <c r="A44" s="130"/>
      <c r="B44" s="13" t="s">
        <v>85</v>
      </c>
      <c r="C44" s="36">
        <f>'2012'!N43</f>
        <v>83.4</v>
      </c>
      <c r="D44" s="36">
        <f>'2012'!O43</f>
        <v>57.9</v>
      </c>
      <c r="E44" s="36">
        <f>'2012'!P43</f>
        <v>84.8</v>
      </c>
      <c r="F44" s="36">
        <f>'2012'!Q43</f>
        <v>48.7</v>
      </c>
      <c r="G44" s="112">
        <f>'2012'!R43</f>
        <v>82.7</v>
      </c>
      <c r="H44" s="113">
        <f>'2013'!N43</f>
        <v>85</v>
      </c>
      <c r="I44" s="36">
        <f>'2013'!O43</f>
        <v>59.8</v>
      </c>
      <c r="J44" s="36">
        <f>'2013'!P43</f>
        <v>77.900000000000006</v>
      </c>
      <c r="K44" s="36">
        <f>'2013'!Q43</f>
        <v>58.2</v>
      </c>
      <c r="L44" s="36">
        <f>'2013'!R43</f>
        <v>89</v>
      </c>
    </row>
    <row r="45" spans="1:12" x14ac:dyDescent="0.25">
      <c r="A45" s="129" t="s">
        <v>86</v>
      </c>
      <c r="B45" s="13" t="s">
        <v>87</v>
      </c>
      <c r="C45" s="36">
        <f>'2012'!N44</f>
        <v>80</v>
      </c>
      <c r="D45" s="36">
        <f>'2012'!O44</f>
        <v>58.9</v>
      </c>
      <c r="E45" s="36">
        <f>'2012'!P44</f>
        <v>80.400000000000006</v>
      </c>
      <c r="F45" s="36">
        <f>'2012'!Q44</f>
        <v>47.4</v>
      </c>
      <c r="G45" s="112">
        <f>'2012'!R44</f>
        <v>76.5</v>
      </c>
      <c r="H45" s="113">
        <f>'2013'!N44</f>
        <v>77.7</v>
      </c>
      <c r="I45" s="36">
        <f>'2013'!O44</f>
        <v>60.4</v>
      </c>
      <c r="J45" s="36">
        <f>'2013'!P44</f>
        <v>79.7</v>
      </c>
      <c r="K45" s="36">
        <f>'2013'!Q44</f>
        <v>50.3</v>
      </c>
      <c r="L45" s="36">
        <f>'2013'!R44</f>
        <v>78.8</v>
      </c>
    </row>
    <row r="46" spans="1:12" x14ac:dyDescent="0.25">
      <c r="A46" s="137"/>
      <c r="B46" s="13" t="s">
        <v>88</v>
      </c>
      <c r="C46" s="36">
        <f>'2012'!N45</f>
        <v>80.900000000000006</v>
      </c>
      <c r="D46" s="36">
        <f>'2012'!O45</f>
        <v>71.400000000000006</v>
      </c>
      <c r="E46" s="36">
        <f>'2012'!P45</f>
        <v>85.1</v>
      </c>
      <c r="F46" s="36">
        <f>'2012'!Q45</f>
        <v>47.8</v>
      </c>
      <c r="G46" s="112">
        <f>'2012'!R45</f>
        <v>76.5</v>
      </c>
      <c r="H46" s="113">
        <f>'2013'!N45</f>
        <v>77.900000000000006</v>
      </c>
      <c r="I46" s="36">
        <f>'2013'!O45</f>
        <v>70.8</v>
      </c>
      <c r="J46" s="36">
        <f>'2013'!P45</f>
        <v>82.1</v>
      </c>
      <c r="K46" s="36">
        <f>'2013'!Q45</f>
        <v>51.8</v>
      </c>
      <c r="L46" s="36">
        <f>'2013'!R45</f>
        <v>77.5</v>
      </c>
    </row>
    <row r="47" spans="1:12" ht="24" x14ac:dyDescent="0.25">
      <c r="A47" s="130"/>
      <c r="B47" s="13" t="s">
        <v>89</v>
      </c>
      <c r="C47" s="36">
        <f>'2012'!N46</f>
        <v>85.3</v>
      </c>
      <c r="D47" s="36">
        <f>'2012'!O46</f>
        <v>61.6</v>
      </c>
      <c r="E47" s="36">
        <f>'2012'!P46</f>
        <v>84.6</v>
      </c>
      <c r="F47" s="36">
        <f>'2012'!Q46</f>
        <v>53.1</v>
      </c>
      <c r="G47" s="112">
        <f>'2012'!R46</f>
        <v>84.7</v>
      </c>
      <c r="H47" s="113">
        <f>'2013'!N46</f>
        <v>80.5</v>
      </c>
      <c r="I47" s="36">
        <f>'2013'!O46</f>
        <v>61.4</v>
      </c>
      <c r="J47" s="36">
        <f>'2013'!P46</f>
        <v>82.1</v>
      </c>
      <c r="K47" s="36">
        <f>'2013'!Q46</f>
        <v>50.2</v>
      </c>
      <c r="L47" s="36">
        <f>'2013'!R46</f>
        <v>85.2</v>
      </c>
    </row>
    <row r="48" spans="1:12" ht="36" x14ac:dyDescent="0.25">
      <c r="A48" s="13" t="s">
        <v>90</v>
      </c>
      <c r="B48" s="13" t="s">
        <v>91</v>
      </c>
      <c r="C48" s="36">
        <f>'2012'!N47</f>
        <v>87.4</v>
      </c>
      <c r="D48" s="36">
        <f>'2012'!O47</f>
        <v>57.3</v>
      </c>
      <c r="E48" s="36">
        <f>'2012'!P47</f>
        <v>86.5</v>
      </c>
      <c r="F48" s="36">
        <f>'2012'!Q47</f>
        <v>61.5</v>
      </c>
      <c r="G48" s="112">
        <f>'2012'!R47</f>
        <v>86.4</v>
      </c>
      <c r="H48" s="113">
        <f>'2013'!N47</f>
        <v>81</v>
      </c>
      <c r="I48" s="36">
        <f>'2013'!O47</f>
        <v>57.8</v>
      </c>
      <c r="J48" s="36">
        <f>'2013'!P47</f>
        <v>83.3</v>
      </c>
      <c r="K48" s="36">
        <f>'2013'!Q47</f>
        <v>54.9</v>
      </c>
      <c r="L48" s="36">
        <f>'2013'!R47</f>
        <v>90.9</v>
      </c>
    </row>
    <row r="49" spans="1:18" x14ac:dyDescent="0.25">
      <c r="A49" s="138" t="s">
        <v>247</v>
      </c>
      <c r="B49" s="139"/>
      <c r="C49" s="102">
        <f>'2012'!N48</f>
        <v>82.2</v>
      </c>
      <c r="D49" s="102">
        <f>'2012'!O48</f>
        <v>57.8</v>
      </c>
      <c r="E49" s="102">
        <f>'2012'!P48</f>
        <v>80.599999999999994</v>
      </c>
      <c r="F49" s="102">
        <f>'2012'!Q48</f>
        <v>52.9</v>
      </c>
      <c r="G49" s="102">
        <f>'2012'!R48</f>
        <v>82.3</v>
      </c>
      <c r="H49" s="114">
        <f>'2013'!N48</f>
        <v>78.900000000000006</v>
      </c>
      <c r="I49" s="102">
        <f>'2013'!O48</f>
        <v>57</v>
      </c>
      <c r="J49" s="102">
        <f>'2013'!P48</f>
        <v>79.2</v>
      </c>
      <c r="K49" s="102">
        <f>'2013'!Q48</f>
        <v>53.4</v>
      </c>
      <c r="L49" s="102">
        <f>'2013'!R48</f>
        <v>83.3</v>
      </c>
      <c r="N49" s="117"/>
      <c r="O49" s="117"/>
      <c r="P49" s="117"/>
      <c r="Q49" s="117"/>
      <c r="R49" s="117"/>
    </row>
  </sheetData>
  <mergeCells count="15">
    <mergeCell ref="H2:L2"/>
    <mergeCell ref="A19:A27"/>
    <mergeCell ref="A28:A30"/>
    <mergeCell ref="A1:L1"/>
    <mergeCell ref="A4:A7"/>
    <mergeCell ref="A9:A14"/>
    <mergeCell ref="A15:A16"/>
    <mergeCell ref="A17:A18"/>
    <mergeCell ref="A2:A3"/>
    <mergeCell ref="B2:B3"/>
    <mergeCell ref="A49:B49"/>
    <mergeCell ref="A31:A35"/>
    <mergeCell ref="A36:A44"/>
    <mergeCell ref="A45:A47"/>
    <mergeCell ref="C2:G2"/>
  </mergeCells>
  <pageMargins left="0.7" right="0.7" top="0.75" bottom="0.75" header="0.3" footer="0.3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sqref="A1:H1"/>
    </sheetView>
  </sheetViews>
  <sheetFormatPr defaultRowHeight="12" x14ac:dyDescent="0.25"/>
  <cols>
    <col min="1" max="1" width="7.140625" style="8" customWidth="1"/>
    <col min="2" max="2" width="51.42578125" style="8" customWidth="1"/>
    <col min="3" max="8" width="5.7109375" style="4" customWidth="1"/>
    <col min="9" max="16384" width="9.140625" style="3"/>
  </cols>
  <sheetData>
    <row r="1" spans="1:10" x14ac:dyDescent="0.25">
      <c r="A1" s="128" t="s">
        <v>829</v>
      </c>
      <c r="B1" s="128"/>
      <c r="C1" s="128"/>
      <c r="D1" s="128"/>
      <c r="E1" s="128"/>
      <c r="F1" s="128"/>
      <c r="G1" s="128"/>
      <c r="H1" s="128"/>
    </row>
    <row r="2" spans="1:10" s="10" customFormat="1" x14ac:dyDescent="0.25">
      <c r="A2" s="133" t="s">
        <v>144</v>
      </c>
      <c r="B2" s="133" t="s">
        <v>145</v>
      </c>
      <c r="C2" s="142">
        <v>2012</v>
      </c>
      <c r="D2" s="143"/>
      <c r="E2" s="144"/>
      <c r="F2" s="142">
        <v>2013</v>
      </c>
      <c r="G2" s="143"/>
      <c r="H2" s="144"/>
    </row>
    <row r="3" spans="1:10" s="10" customFormat="1" x14ac:dyDescent="0.25">
      <c r="A3" s="134"/>
      <c r="B3" s="134"/>
      <c r="C3" s="15" t="s">
        <v>763</v>
      </c>
      <c r="D3" s="15" t="s">
        <v>764</v>
      </c>
      <c r="E3" s="15" t="s">
        <v>247</v>
      </c>
      <c r="F3" s="15" t="s">
        <v>763</v>
      </c>
      <c r="G3" s="15" t="s">
        <v>764</v>
      </c>
      <c r="H3" s="15" t="s">
        <v>247</v>
      </c>
    </row>
    <row r="4" spans="1:10" x14ac:dyDescent="0.25">
      <c r="A4" s="145" t="s">
        <v>0</v>
      </c>
      <c r="B4" s="86" t="s">
        <v>99</v>
      </c>
      <c r="C4" s="31">
        <f>ItemScores!U4</f>
        <v>65.900000000000006</v>
      </c>
      <c r="D4" s="31">
        <f>ItemScores!V4</f>
        <v>74.8</v>
      </c>
      <c r="E4" s="31">
        <f>ItemScores!W4</f>
        <v>70.599999999999994</v>
      </c>
      <c r="F4" s="31">
        <f>ItemScores!I4</f>
        <v>65.7</v>
      </c>
      <c r="G4" s="31">
        <f>ItemScores!J4</f>
        <v>73.2</v>
      </c>
      <c r="H4" s="31">
        <f>ItemScores!K4</f>
        <v>68.7</v>
      </c>
      <c r="J4" s="118"/>
    </row>
    <row r="5" spans="1:10" x14ac:dyDescent="0.25">
      <c r="A5" s="146"/>
      <c r="B5" s="86" t="s">
        <v>100</v>
      </c>
      <c r="C5" s="31">
        <f>ItemScores!U5</f>
        <v>58.3</v>
      </c>
      <c r="D5" s="31">
        <f>ItemScores!V5</f>
        <v>69.3</v>
      </c>
      <c r="E5" s="31">
        <f>ItemScores!W5</f>
        <v>64.2</v>
      </c>
      <c r="F5" s="31">
        <f>ItemScores!I5</f>
        <v>53.2</v>
      </c>
      <c r="G5" s="31">
        <f>ItemScores!J5</f>
        <v>64</v>
      </c>
      <c r="H5" s="31">
        <f>ItemScores!K5</f>
        <v>57.5</v>
      </c>
      <c r="J5" s="118"/>
    </row>
    <row r="6" spans="1:10" x14ac:dyDescent="0.25">
      <c r="A6" s="146"/>
      <c r="B6" s="86" t="s">
        <v>101</v>
      </c>
      <c r="C6" s="31">
        <f>ItemScores!U6</f>
        <v>60.5</v>
      </c>
      <c r="D6" s="31">
        <f>ItemScores!V6</f>
        <v>66.099999999999994</v>
      </c>
      <c r="E6" s="31">
        <f>ItemScores!W6</f>
        <v>63.5</v>
      </c>
      <c r="F6" s="31">
        <f>ItemScores!I6</f>
        <v>57</v>
      </c>
      <c r="G6" s="31">
        <f>ItemScores!J6</f>
        <v>64</v>
      </c>
      <c r="H6" s="31">
        <f>ItemScores!K6</f>
        <v>59.8</v>
      </c>
      <c r="J6" s="118"/>
    </row>
    <row r="7" spans="1:10" x14ac:dyDescent="0.25">
      <c r="A7" s="146"/>
      <c r="B7" s="86" t="s">
        <v>102</v>
      </c>
      <c r="C7" s="31">
        <f>ItemScores!U7</f>
        <v>72</v>
      </c>
      <c r="D7" s="31">
        <f>ItemScores!V7</f>
        <v>77.400000000000006</v>
      </c>
      <c r="E7" s="31">
        <f>ItemScores!W7</f>
        <v>74.900000000000006</v>
      </c>
      <c r="F7" s="31">
        <f>ItemScores!I7</f>
        <v>67.099999999999994</v>
      </c>
      <c r="G7" s="31">
        <f>ItemScores!J7</f>
        <v>74.900000000000006</v>
      </c>
      <c r="H7" s="31">
        <f>ItemScores!K7</f>
        <v>70.2</v>
      </c>
      <c r="J7" s="118"/>
    </row>
    <row r="8" spans="1:10" x14ac:dyDescent="0.25">
      <c r="A8" s="146"/>
      <c r="B8" s="86" t="s">
        <v>103</v>
      </c>
      <c r="C8" s="31">
        <f>ItemScores!U8</f>
        <v>60.3</v>
      </c>
      <c r="D8" s="31">
        <f>ItemScores!V8</f>
        <v>69.900000000000006</v>
      </c>
      <c r="E8" s="31">
        <f>ItemScores!W8</f>
        <v>65.400000000000006</v>
      </c>
      <c r="F8" s="31">
        <f>ItemScores!I8</f>
        <v>56.6</v>
      </c>
      <c r="G8" s="31">
        <f>ItemScores!J8</f>
        <v>68.2</v>
      </c>
      <c r="H8" s="31">
        <f>ItemScores!K8</f>
        <v>61.2</v>
      </c>
      <c r="J8" s="118"/>
    </row>
    <row r="9" spans="1:10" x14ac:dyDescent="0.25">
      <c r="A9" s="146"/>
      <c r="B9" s="86" t="s">
        <v>104</v>
      </c>
      <c r="C9" s="31">
        <f>ItemScores!U9</f>
        <v>52.4</v>
      </c>
      <c r="D9" s="31">
        <f>ItemScores!V9</f>
        <v>61.6</v>
      </c>
      <c r="E9" s="31">
        <f>ItemScores!W9</f>
        <v>57.3</v>
      </c>
      <c r="F9" s="31">
        <f>ItemScores!I9</f>
        <v>47.2</v>
      </c>
      <c r="G9" s="31">
        <f>ItemScores!J9</f>
        <v>58.2</v>
      </c>
      <c r="H9" s="31">
        <f>ItemScores!K9</f>
        <v>51.6</v>
      </c>
      <c r="J9" s="118"/>
    </row>
    <row r="10" spans="1:10" x14ac:dyDescent="0.25">
      <c r="A10" s="146"/>
      <c r="B10" s="86" t="s">
        <v>105</v>
      </c>
      <c r="C10" s="31">
        <f>ItemScores!U10</f>
        <v>80.8</v>
      </c>
      <c r="D10" s="31">
        <f>ItemScores!V10</f>
        <v>82.7</v>
      </c>
      <c r="E10" s="31">
        <f>ItemScores!W10</f>
        <v>81.8</v>
      </c>
      <c r="F10" s="31">
        <f>ItemScores!I10</f>
        <v>76.3</v>
      </c>
      <c r="G10" s="31">
        <f>ItemScores!J10</f>
        <v>78.2</v>
      </c>
      <c r="H10" s="31">
        <f>ItemScores!K10</f>
        <v>77.099999999999994</v>
      </c>
      <c r="J10" s="118"/>
    </row>
    <row r="11" spans="1:10" x14ac:dyDescent="0.25">
      <c r="A11" s="147"/>
      <c r="B11" s="86" t="s">
        <v>106</v>
      </c>
      <c r="C11" s="31">
        <f>ItemScores!U11</f>
        <v>63.8</v>
      </c>
      <c r="D11" s="31">
        <f>ItemScores!V11</f>
        <v>63.1</v>
      </c>
      <c r="E11" s="31">
        <f>ItemScores!W11</f>
        <v>63.4</v>
      </c>
      <c r="F11" s="31">
        <f>ItemScores!I11</f>
        <v>59.5</v>
      </c>
      <c r="G11" s="31">
        <f>ItemScores!J11</f>
        <v>61.8</v>
      </c>
      <c r="H11" s="31">
        <f>ItemScores!K11</f>
        <v>60.4</v>
      </c>
      <c r="J11" s="118"/>
    </row>
    <row r="12" spans="1:10" x14ac:dyDescent="0.25">
      <c r="A12" s="145" t="s">
        <v>1</v>
      </c>
      <c r="B12" s="86" t="s">
        <v>107</v>
      </c>
      <c r="C12" s="31">
        <f>ItemScores!U12</f>
        <v>54.4</v>
      </c>
      <c r="D12" s="31">
        <f>ItemScores!V12</f>
        <v>55.1</v>
      </c>
      <c r="E12" s="31">
        <f>ItemScores!W12</f>
        <v>54.8</v>
      </c>
      <c r="F12" s="31">
        <f>ItemScores!I12</f>
        <v>56.1</v>
      </c>
      <c r="G12" s="31">
        <f>ItemScores!J12</f>
        <v>60.5</v>
      </c>
      <c r="H12" s="31">
        <f>ItemScores!K12</f>
        <v>57.9</v>
      </c>
      <c r="J12" s="118"/>
    </row>
    <row r="13" spans="1:10" x14ac:dyDescent="0.25">
      <c r="A13" s="146"/>
      <c r="B13" s="86" t="s">
        <v>108</v>
      </c>
      <c r="C13" s="31">
        <f>ItemScores!U13</f>
        <v>49.2</v>
      </c>
      <c r="D13" s="31">
        <f>ItemScores!V13</f>
        <v>42.3</v>
      </c>
      <c r="E13" s="31">
        <f>ItemScores!W13</f>
        <v>45.5</v>
      </c>
      <c r="F13" s="31">
        <f>ItemScores!I13</f>
        <v>51.9</v>
      </c>
      <c r="G13" s="31">
        <f>ItemScores!J13</f>
        <v>47.2</v>
      </c>
      <c r="H13" s="31">
        <f>ItemScores!K13</f>
        <v>50</v>
      </c>
      <c r="J13" s="118"/>
    </row>
    <row r="14" spans="1:10" x14ac:dyDescent="0.25">
      <c r="A14" s="146"/>
      <c r="B14" s="86" t="s">
        <v>109</v>
      </c>
      <c r="C14" s="31">
        <f>ItemScores!U14</f>
        <v>55.5</v>
      </c>
      <c r="D14" s="31">
        <f>ItemScores!V14</f>
        <v>58.7</v>
      </c>
      <c r="E14" s="31">
        <f>ItemScores!W14</f>
        <v>57.2</v>
      </c>
      <c r="F14" s="31">
        <f>ItemScores!I14</f>
        <v>54.1</v>
      </c>
      <c r="G14" s="31">
        <f>ItemScores!J14</f>
        <v>58.5</v>
      </c>
      <c r="H14" s="31">
        <f>ItemScores!K14</f>
        <v>55.8</v>
      </c>
      <c r="J14" s="118"/>
    </row>
    <row r="15" spans="1:10" x14ac:dyDescent="0.25">
      <c r="A15" s="146"/>
      <c r="B15" s="86" t="s">
        <v>110</v>
      </c>
      <c r="C15" s="31">
        <f>ItemScores!U15</f>
        <v>67.5</v>
      </c>
      <c r="D15" s="31">
        <f>ItemScores!V15</f>
        <v>69.7</v>
      </c>
      <c r="E15" s="31">
        <f>ItemScores!W15</f>
        <v>68.7</v>
      </c>
      <c r="F15" s="31">
        <f>ItemScores!I15</f>
        <v>60.4</v>
      </c>
      <c r="G15" s="31">
        <f>ItemScores!J15</f>
        <v>64.400000000000006</v>
      </c>
      <c r="H15" s="31">
        <f>ItemScores!K15</f>
        <v>62</v>
      </c>
      <c r="J15" s="118"/>
    </row>
    <row r="16" spans="1:10" x14ac:dyDescent="0.25">
      <c r="A16" s="146"/>
      <c r="B16" s="86" t="s">
        <v>111</v>
      </c>
      <c r="C16" s="31">
        <f>ItemScores!U16</f>
        <v>53.5</v>
      </c>
      <c r="D16" s="31">
        <f>ItemScores!V16</f>
        <v>53.6</v>
      </c>
      <c r="E16" s="31">
        <f>ItemScores!W16</f>
        <v>53.6</v>
      </c>
      <c r="F16" s="31">
        <f>ItemScores!I16</f>
        <v>45.4</v>
      </c>
      <c r="G16" s="31">
        <f>ItemScores!J16</f>
        <v>47.2</v>
      </c>
      <c r="H16" s="31">
        <f>ItemScores!K16</f>
        <v>46.1</v>
      </c>
      <c r="J16" s="118"/>
    </row>
    <row r="17" spans="1:10" x14ac:dyDescent="0.25">
      <c r="A17" s="146"/>
      <c r="B17" s="86" t="s">
        <v>112</v>
      </c>
      <c r="C17" s="31">
        <f>ItemScores!U17</f>
        <v>54.4</v>
      </c>
      <c r="D17" s="31">
        <f>ItemScores!V17</f>
        <v>51.4</v>
      </c>
      <c r="E17" s="31">
        <f>ItemScores!W17</f>
        <v>52.8</v>
      </c>
      <c r="F17" s="31">
        <f>ItemScores!I17</f>
        <v>54.3</v>
      </c>
      <c r="G17" s="31">
        <f>ItemScores!J17</f>
        <v>52</v>
      </c>
      <c r="H17" s="31">
        <f>ItemScores!K17</f>
        <v>53.3</v>
      </c>
      <c r="J17" s="118"/>
    </row>
    <row r="18" spans="1:10" x14ac:dyDescent="0.25">
      <c r="A18" s="147"/>
      <c r="B18" s="86" t="s">
        <v>113</v>
      </c>
      <c r="C18" s="31">
        <f>ItemScores!U18</f>
        <v>51.3</v>
      </c>
      <c r="D18" s="31">
        <f>ItemScores!V18</f>
        <v>49.1</v>
      </c>
      <c r="E18" s="31">
        <f>ItemScores!W18</f>
        <v>50.2</v>
      </c>
      <c r="F18" s="31">
        <f>ItemScores!I18</f>
        <v>55.5</v>
      </c>
      <c r="G18" s="31">
        <f>ItemScores!J18</f>
        <v>53.7</v>
      </c>
      <c r="H18" s="31">
        <f>ItemScores!K18</f>
        <v>54.8</v>
      </c>
      <c r="J18" s="118"/>
    </row>
    <row r="19" spans="1:10" x14ac:dyDescent="0.25">
      <c r="A19" s="145" t="s">
        <v>2</v>
      </c>
      <c r="B19" s="86" t="s">
        <v>114</v>
      </c>
      <c r="C19" s="31">
        <f>ItemScores!U19</f>
        <v>71.3</v>
      </c>
      <c r="D19" s="31">
        <f>ItemScores!V19</f>
        <v>65</v>
      </c>
      <c r="E19" s="31">
        <f>ItemScores!W19</f>
        <v>68</v>
      </c>
      <c r="F19" s="31">
        <f>ItemScores!I19</f>
        <v>67.5</v>
      </c>
      <c r="G19" s="31">
        <f>ItemScores!J19</f>
        <v>60.5</v>
      </c>
      <c r="H19" s="31">
        <f>ItemScores!K19</f>
        <v>64.7</v>
      </c>
      <c r="J19" s="118"/>
    </row>
    <row r="20" spans="1:10" x14ac:dyDescent="0.25">
      <c r="A20" s="146"/>
      <c r="B20" s="86" t="s">
        <v>115</v>
      </c>
      <c r="C20" s="31">
        <f>ItemScores!U20</f>
        <v>74.3</v>
      </c>
      <c r="D20" s="31">
        <f>ItemScores!V20</f>
        <v>72.3</v>
      </c>
      <c r="E20" s="31">
        <f>ItemScores!W20</f>
        <v>73.2</v>
      </c>
      <c r="F20" s="31">
        <f>ItemScores!I20</f>
        <v>70.7</v>
      </c>
      <c r="G20" s="31">
        <f>ItemScores!J20</f>
        <v>67.900000000000006</v>
      </c>
      <c r="H20" s="31">
        <f>ItemScores!K20</f>
        <v>69.599999999999994</v>
      </c>
      <c r="J20" s="118"/>
    </row>
    <row r="21" spans="1:10" x14ac:dyDescent="0.25">
      <c r="A21" s="146"/>
      <c r="B21" s="86" t="s">
        <v>116</v>
      </c>
      <c r="C21" s="31">
        <f>ItemScores!U21</f>
        <v>65.900000000000006</v>
      </c>
      <c r="D21" s="31">
        <f>ItemScores!V21</f>
        <v>62.2</v>
      </c>
      <c r="E21" s="31">
        <f>ItemScores!W21</f>
        <v>63.9</v>
      </c>
      <c r="F21" s="31">
        <f>ItemScores!I21</f>
        <v>61.8</v>
      </c>
      <c r="G21" s="31">
        <f>ItemScores!J21</f>
        <v>59</v>
      </c>
      <c r="H21" s="31">
        <f>ItemScores!K21</f>
        <v>60.7</v>
      </c>
      <c r="J21" s="118"/>
    </row>
    <row r="22" spans="1:10" x14ac:dyDescent="0.25">
      <c r="A22" s="146"/>
      <c r="B22" s="86" t="s">
        <v>117</v>
      </c>
      <c r="C22" s="31">
        <f>ItemScores!U22</f>
        <v>61.1</v>
      </c>
      <c r="D22" s="31">
        <f>ItemScores!V22</f>
        <v>58</v>
      </c>
      <c r="E22" s="31">
        <f>ItemScores!W22</f>
        <v>59.5</v>
      </c>
      <c r="F22" s="31">
        <f>ItemScores!I22</f>
        <v>58.5</v>
      </c>
      <c r="G22" s="31">
        <f>ItemScores!J22</f>
        <v>55.5</v>
      </c>
      <c r="H22" s="31">
        <f>ItemScores!K22</f>
        <v>57.3</v>
      </c>
      <c r="J22" s="118"/>
    </row>
    <row r="23" spans="1:10" x14ac:dyDescent="0.25">
      <c r="A23" s="146"/>
      <c r="B23" s="86" t="s">
        <v>118</v>
      </c>
      <c r="C23" s="31">
        <f>ItemScores!U23</f>
        <v>67.8</v>
      </c>
      <c r="D23" s="31">
        <f>ItemScores!V23</f>
        <v>64.099999999999994</v>
      </c>
      <c r="E23" s="31">
        <f>ItemScores!W23</f>
        <v>65.900000000000006</v>
      </c>
      <c r="F23" s="31">
        <f>ItemScores!I23</f>
        <v>63.4</v>
      </c>
      <c r="G23" s="31">
        <f>ItemScores!J23</f>
        <v>60.5</v>
      </c>
      <c r="H23" s="31">
        <f>ItemScores!K23</f>
        <v>62.2</v>
      </c>
      <c r="J23" s="118"/>
    </row>
    <row r="24" spans="1:10" x14ac:dyDescent="0.25">
      <c r="A24" s="146"/>
      <c r="B24" s="86" t="s">
        <v>119</v>
      </c>
      <c r="C24" s="31">
        <f>ItemScores!U24</f>
        <v>67.7</v>
      </c>
      <c r="D24" s="31">
        <f>ItemScores!V24</f>
        <v>65.400000000000006</v>
      </c>
      <c r="E24" s="31">
        <f>ItemScores!W24</f>
        <v>66.5</v>
      </c>
      <c r="F24" s="31">
        <f>ItemScores!I24</f>
        <v>67.900000000000006</v>
      </c>
      <c r="G24" s="31">
        <f>ItemScores!J24</f>
        <v>64.7</v>
      </c>
      <c r="H24" s="31">
        <f>ItemScores!K24</f>
        <v>66.7</v>
      </c>
      <c r="J24" s="118"/>
    </row>
    <row r="25" spans="1:10" x14ac:dyDescent="0.25">
      <c r="A25" s="146"/>
      <c r="B25" s="86" t="s">
        <v>120</v>
      </c>
      <c r="C25" s="31">
        <f>ItemScores!U25</f>
        <v>51.9</v>
      </c>
      <c r="D25" s="31">
        <f>ItemScores!V25</f>
        <v>50.1</v>
      </c>
      <c r="E25" s="31">
        <f>ItemScores!W25</f>
        <v>51</v>
      </c>
      <c r="F25" s="31">
        <f>ItemScores!I25</f>
        <v>49</v>
      </c>
      <c r="G25" s="31">
        <f>ItemScores!J25</f>
        <v>48.9</v>
      </c>
      <c r="H25" s="31">
        <f>ItemScores!K25</f>
        <v>49</v>
      </c>
      <c r="J25" s="118"/>
    </row>
    <row r="26" spans="1:10" x14ac:dyDescent="0.25">
      <c r="A26" s="146"/>
      <c r="B26" s="86" t="s">
        <v>121</v>
      </c>
      <c r="C26" s="31">
        <f>ItemScores!U26</f>
        <v>70.599999999999994</v>
      </c>
      <c r="D26" s="31">
        <f>ItemScores!V26</f>
        <v>67.2</v>
      </c>
      <c r="E26" s="31">
        <f>ItemScores!W26</f>
        <v>68.8</v>
      </c>
      <c r="F26" s="31">
        <f>ItemScores!I26</f>
        <v>70.2</v>
      </c>
      <c r="G26" s="31">
        <f>ItemScores!J26</f>
        <v>67.8</v>
      </c>
      <c r="H26" s="31">
        <f>ItemScores!K26</f>
        <v>69.3</v>
      </c>
      <c r="J26" s="118"/>
    </row>
    <row r="27" spans="1:10" x14ac:dyDescent="0.25">
      <c r="A27" s="146"/>
      <c r="B27" s="86" t="s">
        <v>122</v>
      </c>
      <c r="C27" s="31">
        <f>ItemScores!U27</f>
        <v>76.599999999999994</v>
      </c>
      <c r="D27" s="31">
        <f>ItemScores!V27</f>
        <v>71.2</v>
      </c>
      <c r="E27" s="31">
        <f>ItemScores!W27</f>
        <v>73.8</v>
      </c>
      <c r="F27" s="31">
        <f>ItemScores!I27</f>
        <v>76.7</v>
      </c>
      <c r="G27" s="31">
        <f>ItemScores!J27</f>
        <v>71.5</v>
      </c>
      <c r="H27" s="31">
        <f>ItemScores!K27</f>
        <v>74.599999999999994</v>
      </c>
      <c r="J27" s="118"/>
    </row>
    <row r="28" spans="1:10" x14ac:dyDescent="0.25">
      <c r="A28" s="146"/>
      <c r="B28" s="86" t="s">
        <v>123</v>
      </c>
      <c r="C28" s="31">
        <f>ItemScores!U28</f>
        <v>85.7</v>
      </c>
      <c r="D28" s="31">
        <f>ItemScores!V28</f>
        <v>80.2</v>
      </c>
      <c r="E28" s="31">
        <f>ItemScores!W28</f>
        <v>82.8</v>
      </c>
      <c r="F28" s="31">
        <f>ItemScores!I28</f>
        <v>81.400000000000006</v>
      </c>
      <c r="G28" s="31">
        <f>ItemScores!J28</f>
        <v>75.5</v>
      </c>
      <c r="H28" s="31">
        <f>ItemScores!K28</f>
        <v>79</v>
      </c>
      <c r="J28" s="118"/>
    </row>
    <row r="29" spans="1:10" x14ac:dyDescent="0.25">
      <c r="A29" s="147"/>
      <c r="B29" s="86" t="s">
        <v>124</v>
      </c>
      <c r="C29" s="31">
        <f>ItemScores!U29</f>
        <v>83.4</v>
      </c>
      <c r="D29" s="31">
        <f>ItemScores!V29</f>
        <v>76.900000000000006</v>
      </c>
      <c r="E29" s="31">
        <f>ItemScores!W29</f>
        <v>80</v>
      </c>
      <c r="F29" s="31">
        <f>ItemScores!I29</f>
        <v>81.5</v>
      </c>
      <c r="G29" s="31">
        <f>ItemScores!J29</f>
        <v>75.7</v>
      </c>
      <c r="H29" s="31">
        <f>ItemScores!K29</f>
        <v>79.099999999999994</v>
      </c>
      <c r="J29" s="118"/>
    </row>
    <row r="30" spans="1:10" x14ac:dyDescent="0.25">
      <c r="A30" s="145" t="s">
        <v>3</v>
      </c>
      <c r="B30" s="86" t="s">
        <v>125</v>
      </c>
      <c r="C30" s="31">
        <f>ItemScores!U30</f>
        <v>62</v>
      </c>
      <c r="D30" s="31">
        <f>ItemScores!V30</f>
        <v>56.2</v>
      </c>
      <c r="E30" s="31">
        <f>ItemScores!W30</f>
        <v>58.9</v>
      </c>
      <c r="F30" s="31">
        <f>ItemScores!I30</f>
        <v>67.5</v>
      </c>
      <c r="G30" s="31">
        <f>ItemScores!J30</f>
        <v>63.1</v>
      </c>
      <c r="H30" s="31">
        <f>ItemScores!K30</f>
        <v>65.7</v>
      </c>
      <c r="J30" s="118"/>
    </row>
    <row r="31" spans="1:10" x14ac:dyDescent="0.25">
      <c r="A31" s="146"/>
      <c r="B31" s="86" t="s">
        <v>148</v>
      </c>
      <c r="C31" s="31">
        <f>ItemScores!U31</f>
        <v>46</v>
      </c>
      <c r="D31" s="31">
        <f>ItemScores!V31</f>
        <v>36.799999999999997</v>
      </c>
      <c r="E31" s="31">
        <f>ItemScores!W31</f>
        <v>41.7</v>
      </c>
      <c r="F31" s="31">
        <f>ItemScores!I31</f>
        <v>50.9</v>
      </c>
      <c r="G31" s="31">
        <f>ItemScores!J31</f>
        <v>41.8</v>
      </c>
      <c r="H31" s="31">
        <f>ItemScores!K31</f>
        <v>47.6</v>
      </c>
      <c r="J31" s="118"/>
    </row>
    <row r="32" spans="1:10" x14ac:dyDescent="0.25">
      <c r="A32" s="146"/>
      <c r="B32" s="86" t="s">
        <v>126</v>
      </c>
      <c r="C32" s="31">
        <f>ItemScores!U32</f>
        <v>43.2</v>
      </c>
      <c r="D32" s="31">
        <f>ItemScores!V32</f>
        <v>29.4</v>
      </c>
      <c r="E32" s="31">
        <f>ItemScores!W32</f>
        <v>35.9</v>
      </c>
      <c r="F32" s="31">
        <f>ItemScores!I32</f>
        <v>51.5</v>
      </c>
      <c r="G32" s="31">
        <f>ItemScores!J32</f>
        <v>39.799999999999997</v>
      </c>
      <c r="H32" s="31">
        <f>ItemScores!K32</f>
        <v>46.8</v>
      </c>
      <c r="J32" s="118"/>
    </row>
    <row r="33" spans="1:10" x14ac:dyDescent="0.25">
      <c r="A33" s="146"/>
      <c r="B33" s="86" t="s">
        <v>127</v>
      </c>
      <c r="C33" s="31">
        <f>ItemScores!U33</f>
        <v>67.400000000000006</v>
      </c>
      <c r="D33" s="31">
        <f>ItemScores!V33</f>
        <v>61.2</v>
      </c>
      <c r="E33" s="31">
        <f>ItemScores!W33</f>
        <v>64.099999999999994</v>
      </c>
      <c r="F33" s="31">
        <f>ItemScores!I33</f>
        <v>63.3</v>
      </c>
      <c r="G33" s="31">
        <f>ItemScores!J33</f>
        <v>56.4</v>
      </c>
      <c r="H33" s="31">
        <f>ItemScores!K33</f>
        <v>60.5</v>
      </c>
      <c r="J33" s="118"/>
    </row>
    <row r="34" spans="1:10" x14ac:dyDescent="0.25">
      <c r="A34" s="146"/>
      <c r="B34" s="86" t="s">
        <v>128</v>
      </c>
      <c r="C34" s="31">
        <f>ItemScores!U34</f>
        <v>62.1</v>
      </c>
      <c r="D34" s="31">
        <f>ItemScores!V34</f>
        <v>55.3</v>
      </c>
      <c r="E34" s="31">
        <f>ItemScores!W34</f>
        <v>58.5</v>
      </c>
      <c r="F34" s="31">
        <f>ItemScores!I34</f>
        <v>60.6</v>
      </c>
      <c r="G34" s="31">
        <f>ItemScores!J34</f>
        <v>53.3</v>
      </c>
      <c r="H34" s="31">
        <f>ItemScores!K34</f>
        <v>57.7</v>
      </c>
      <c r="J34" s="118"/>
    </row>
    <row r="35" spans="1:10" x14ac:dyDescent="0.25">
      <c r="A35" s="146"/>
      <c r="B35" s="86" t="s">
        <v>129</v>
      </c>
      <c r="C35" s="31">
        <f>ItemScores!U35</f>
        <v>48.7</v>
      </c>
      <c r="D35" s="31">
        <f>ItemScores!V35</f>
        <v>45.9</v>
      </c>
      <c r="E35" s="31">
        <f>ItemScores!W35</f>
        <v>47.1</v>
      </c>
      <c r="F35" s="31">
        <f>ItemScores!I35</f>
        <v>47</v>
      </c>
      <c r="G35" s="31">
        <f>ItemScores!J35</f>
        <v>42.1</v>
      </c>
      <c r="H35" s="31">
        <f>ItemScores!K35</f>
        <v>44.8</v>
      </c>
      <c r="J35" s="118"/>
    </row>
    <row r="36" spans="1:10" x14ac:dyDescent="0.25">
      <c r="A36" s="146"/>
      <c r="B36" s="86" t="s">
        <v>130</v>
      </c>
      <c r="C36" s="31">
        <f>ItemScores!U36</f>
        <v>47.5</v>
      </c>
      <c r="D36" s="31">
        <f>ItemScores!V36</f>
        <v>43.8</v>
      </c>
      <c r="E36" s="31">
        <f>ItemScores!W36</f>
        <v>45.4</v>
      </c>
      <c r="F36" s="31">
        <f>ItemScores!I36</f>
        <v>46.9</v>
      </c>
      <c r="G36" s="31">
        <f>ItemScores!J36</f>
        <v>40.9</v>
      </c>
      <c r="H36" s="31">
        <f>ItemScores!K36</f>
        <v>44.2</v>
      </c>
      <c r="J36" s="118"/>
    </row>
    <row r="37" spans="1:10" x14ac:dyDescent="0.25">
      <c r="A37" s="146"/>
      <c r="B37" s="86" t="s">
        <v>131</v>
      </c>
      <c r="C37" s="31">
        <f>ItemScores!U37</f>
        <v>60</v>
      </c>
      <c r="D37" s="31">
        <f>ItemScores!V37</f>
        <v>56</v>
      </c>
      <c r="E37" s="31">
        <f>ItemScores!W37</f>
        <v>57.9</v>
      </c>
      <c r="F37" s="31">
        <f>ItemScores!I37</f>
        <v>60.8</v>
      </c>
      <c r="G37" s="31">
        <f>ItemScores!J37</f>
        <v>57.2</v>
      </c>
      <c r="H37" s="31">
        <f>ItemScores!K37</f>
        <v>59.3</v>
      </c>
      <c r="J37" s="118"/>
    </row>
    <row r="38" spans="1:10" x14ac:dyDescent="0.25">
      <c r="A38" s="146"/>
      <c r="B38" s="86" t="s">
        <v>132</v>
      </c>
      <c r="C38" s="31">
        <f>ItemScores!U38</f>
        <v>62.2</v>
      </c>
      <c r="D38" s="31">
        <f>ItemScores!V38</f>
        <v>57.8</v>
      </c>
      <c r="E38" s="31">
        <f>ItemScores!W38</f>
        <v>59.8</v>
      </c>
      <c r="F38" s="31">
        <f>ItemScores!I38</f>
        <v>64</v>
      </c>
      <c r="G38" s="31">
        <f>ItemScores!J38</f>
        <v>59.2</v>
      </c>
      <c r="H38" s="31">
        <f>ItemScores!K38</f>
        <v>62</v>
      </c>
      <c r="J38" s="118"/>
    </row>
    <row r="39" spans="1:10" x14ac:dyDescent="0.25">
      <c r="A39" s="146"/>
      <c r="B39" s="86" t="s">
        <v>133</v>
      </c>
      <c r="C39" s="31">
        <f>ItemScores!U39</f>
        <v>56</v>
      </c>
      <c r="D39" s="31">
        <f>ItemScores!V39</f>
        <v>51.7</v>
      </c>
      <c r="E39" s="31">
        <f>ItemScores!W39</f>
        <v>53.7</v>
      </c>
      <c r="F39" s="31">
        <f>ItemScores!I39</f>
        <v>53.6</v>
      </c>
      <c r="G39" s="31">
        <f>ItemScores!J39</f>
        <v>49</v>
      </c>
      <c r="H39" s="31">
        <f>ItemScores!K39</f>
        <v>51.7</v>
      </c>
      <c r="J39" s="118"/>
    </row>
    <row r="40" spans="1:10" x14ac:dyDescent="0.25">
      <c r="A40" s="146"/>
      <c r="B40" s="86" t="s">
        <v>134</v>
      </c>
      <c r="C40" s="31">
        <f>ItemScores!U40</f>
        <v>55.4</v>
      </c>
      <c r="D40" s="31">
        <f>ItemScores!V40</f>
        <v>51.9</v>
      </c>
      <c r="E40" s="31">
        <f>ItemScores!W40</f>
        <v>53.5</v>
      </c>
      <c r="F40" s="31">
        <f>ItemScores!I40</f>
        <v>53.8</v>
      </c>
      <c r="G40" s="31">
        <f>ItemScores!J40</f>
        <v>50.9</v>
      </c>
      <c r="H40" s="31">
        <f>ItemScores!K40</f>
        <v>52.6</v>
      </c>
      <c r="J40" s="118"/>
    </row>
    <row r="41" spans="1:10" x14ac:dyDescent="0.25">
      <c r="A41" s="146"/>
      <c r="B41" s="86" t="s">
        <v>135</v>
      </c>
      <c r="C41" s="31">
        <f>ItemScores!U41</f>
        <v>24.2</v>
      </c>
      <c r="D41" s="31">
        <f>ItemScores!V41</f>
        <v>20.399999999999999</v>
      </c>
      <c r="E41" s="31">
        <f>ItemScores!W41</f>
        <v>22.2</v>
      </c>
      <c r="F41" s="31">
        <f>ItemScores!I41</f>
        <v>16</v>
      </c>
      <c r="G41" s="31">
        <f>ItemScores!J41</f>
        <v>14.9</v>
      </c>
      <c r="H41" s="31">
        <f>ItemScores!K41</f>
        <v>15.6</v>
      </c>
      <c r="J41" s="118"/>
    </row>
    <row r="42" spans="1:10" x14ac:dyDescent="0.25">
      <c r="A42" s="146"/>
      <c r="B42" s="86" t="s">
        <v>136</v>
      </c>
      <c r="C42" s="31">
        <f>ItemScores!U42</f>
        <v>23.7</v>
      </c>
      <c r="D42" s="31">
        <f>ItemScores!V42</f>
        <v>20.2</v>
      </c>
      <c r="E42" s="31">
        <f>ItemScores!W42</f>
        <v>21.8</v>
      </c>
      <c r="F42" s="31">
        <f>ItemScores!I42</f>
        <v>28.1</v>
      </c>
      <c r="G42" s="31">
        <f>ItemScores!J42</f>
        <v>23.5</v>
      </c>
      <c r="H42" s="31">
        <f>ItemScores!K42</f>
        <v>26.2</v>
      </c>
      <c r="J42" s="118"/>
    </row>
    <row r="43" spans="1:10" x14ac:dyDescent="0.25">
      <c r="A43" s="147"/>
      <c r="B43" s="86" t="s">
        <v>137</v>
      </c>
      <c r="C43" s="31">
        <f>ItemScores!U43</f>
        <v>39.299999999999997</v>
      </c>
      <c r="D43" s="31">
        <f>ItemScores!V43</f>
        <v>33.6</v>
      </c>
      <c r="E43" s="31">
        <f>ItemScores!W43</f>
        <v>36.4</v>
      </c>
      <c r="F43" s="31">
        <f>ItemScores!I43</f>
        <v>19.8</v>
      </c>
      <c r="G43" s="31">
        <f>ItemScores!J43</f>
        <v>16.100000000000001</v>
      </c>
      <c r="H43" s="31">
        <f>ItemScores!K43</f>
        <v>18.399999999999999</v>
      </c>
      <c r="J43" s="118"/>
    </row>
    <row r="44" spans="1:10" x14ac:dyDescent="0.25">
      <c r="A44" s="145" t="s">
        <v>4</v>
      </c>
      <c r="B44" s="86" t="s">
        <v>138</v>
      </c>
      <c r="C44" s="31">
        <f>ItemScores!U44</f>
        <v>88.7</v>
      </c>
      <c r="D44" s="31">
        <f>ItemScores!V44</f>
        <v>82.3</v>
      </c>
      <c r="E44" s="31">
        <f>ItemScores!W44</f>
        <v>85.3</v>
      </c>
      <c r="F44" s="31">
        <f>ItemScores!I44</f>
        <v>86.1</v>
      </c>
      <c r="G44" s="31">
        <f>ItemScores!J44</f>
        <v>79.7</v>
      </c>
      <c r="H44" s="31">
        <f>ItemScores!K44</f>
        <v>83.5</v>
      </c>
      <c r="J44" s="118"/>
    </row>
    <row r="45" spans="1:10" x14ac:dyDescent="0.25">
      <c r="A45" s="146"/>
      <c r="B45" s="86" t="s">
        <v>139</v>
      </c>
      <c r="C45" s="31">
        <f>ItemScores!U45</f>
        <v>78.7</v>
      </c>
      <c r="D45" s="31">
        <f>ItemScores!V45</f>
        <v>71</v>
      </c>
      <c r="E45" s="31">
        <f>ItemScores!W45</f>
        <v>74.7</v>
      </c>
      <c r="F45" s="31">
        <f>ItemScores!I45</f>
        <v>77.900000000000006</v>
      </c>
      <c r="G45" s="31">
        <f>ItemScores!J45</f>
        <v>69.900000000000006</v>
      </c>
      <c r="H45" s="31">
        <f>ItemScores!K45</f>
        <v>74.7</v>
      </c>
      <c r="J45" s="118"/>
    </row>
    <row r="46" spans="1:10" x14ac:dyDescent="0.25">
      <c r="A46" s="146"/>
      <c r="B46" s="86" t="s">
        <v>140</v>
      </c>
      <c r="C46" s="31">
        <f>ItemScores!U46</f>
        <v>85.3</v>
      </c>
      <c r="D46" s="31">
        <f>ItemScores!V46</f>
        <v>80</v>
      </c>
      <c r="E46" s="31">
        <f>ItemScores!W46</f>
        <v>82.6</v>
      </c>
      <c r="F46" s="31">
        <f>ItemScores!I46</f>
        <v>86.1</v>
      </c>
      <c r="G46" s="31">
        <f>ItemScores!J46</f>
        <v>81.5</v>
      </c>
      <c r="H46" s="31">
        <f>ItemScores!K46</f>
        <v>84.3</v>
      </c>
      <c r="J46" s="118"/>
    </row>
    <row r="47" spans="1:10" x14ac:dyDescent="0.25">
      <c r="A47" s="146"/>
      <c r="B47" s="86" t="s">
        <v>147</v>
      </c>
      <c r="C47" s="31">
        <f>ItemScores!U47</f>
        <v>81.3</v>
      </c>
      <c r="D47" s="31">
        <f>ItemScores!V47</f>
        <v>75.099999999999994</v>
      </c>
      <c r="E47" s="31">
        <f>ItemScores!W47</f>
        <v>78</v>
      </c>
      <c r="F47" s="31">
        <f>ItemScores!I47</f>
        <v>82.6</v>
      </c>
      <c r="G47" s="31">
        <f>ItemScores!J47</f>
        <v>76.599999999999994</v>
      </c>
      <c r="H47" s="31">
        <f>ItemScores!K47</f>
        <v>80.099999999999994</v>
      </c>
      <c r="J47" s="118"/>
    </row>
    <row r="48" spans="1:10" x14ac:dyDescent="0.25">
      <c r="A48" s="146"/>
      <c r="B48" s="86" t="s">
        <v>141</v>
      </c>
      <c r="C48" s="31">
        <f>ItemScores!U48</f>
        <v>81.099999999999994</v>
      </c>
      <c r="D48" s="31">
        <f>ItemScores!V48</f>
        <v>75.7</v>
      </c>
      <c r="E48" s="31">
        <f>ItemScores!W48</f>
        <v>78.3</v>
      </c>
      <c r="F48" s="31">
        <f>ItemScores!I48</f>
        <v>80.7</v>
      </c>
      <c r="G48" s="31">
        <f>ItemScores!J48</f>
        <v>75.7</v>
      </c>
      <c r="H48" s="31">
        <f>ItemScores!K48</f>
        <v>78.8</v>
      </c>
      <c r="J48" s="118"/>
    </row>
    <row r="49" spans="1:10" x14ac:dyDescent="0.25">
      <c r="A49" s="146"/>
      <c r="B49" s="86" t="s">
        <v>142</v>
      </c>
      <c r="C49" s="31">
        <f>ItemScores!U49</f>
        <v>85.4</v>
      </c>
      <c r="D49" s="31">
        <f>ItemScores!V49</f>
        <v>77.400000000000006</v>
      </c>
      <c r="E49" s="31">
        <f>ItemScores!W49</f>
        <v>81.3</v>
      </c>
      <c r="F49" s="31">
        <f>ItemScores!I49</f>
        <v>85</v>
      </c>
      <c r="G49" s="31">
        <f>ItemScores!J49</f>
        <v>77.400000000000006</v>
      </c>
      <c r="H49" s="31">
        <f>ItemScores!K49</f>
        <v>82</v>
      </c>
      <c r="J49" s="118"/>
    </row>
    <row r="50" spans="1:10" x14ac:dyDescent="0.25">
      <c r="A50" s="147"/>
      <c r="B50" s="86" t="s">
        <v>143</v>
      </c>
      <c r="C50" s="31">
        <f>ItemScores!U50</f>
        <v>89</v>
      </c>
      <c r="D50" s="31">
        <f>ItemScores!V50</f>
        <v>85.1</v>
      </c>
      <c r="E50" s="31">
        <f>ItemScores!W50</f>
        <v>86.9</v>
      </c>
      <c r="F50" s="31">
        <f>ItemScores!I50</f>
        <v>88.4</v>
      </c>
      <c r="G50" s="31">
        <f>ItemScores!J50</f>
        <v>84.3</v>
      </c>
      <c r="H50" s="31">
        <f>ItemScores!K50</f>
        <v>86.8</v>
      </c>
      <c r="J50" s="118"/>
    </row>
  </sheetData>
  <mergeCells count="10">
    <mergeCell ref="F2:H2"/>
    <mergeCell ref="C2:E2"/>
    <mergeCell ref="A1:H1"/>
    <mergeCell ref="A44:A50"/>
    <mergeCell ref="A30:A43"/>
    <mergeCell ref="A19:A29"/>
    <mergeCell ref="A12:A18"/>
    <mergeCell ref="A4:A11"/>
    <mergeCell ref="B2:B3"/>
    <mergeCell ref="A2:A3"/>
  </mergeCells>
  <pageMargins left="0.7" right="0.7" top="0.75" bottom="0.75" header="0.3" footer="0.3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H1"/>
    </sheetView>
  </sheetViews>
  <sheetFormatPr defaultRowHeight="12" x14ac:dyDescent="0.2"/>
  <cols>
    <col min="1" max="16384" width="9.140625" style="51"/>
  </cols>
  <sheetData/>
  <pageMargins left="0.7" right="0.7" top="0.75" bottom="0.75" header="0.3" footer="0.3"/>
  <pageSetup paperSize="9" scale="8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H1"/>
    </sheetView>
  </sheetViews>
  <sheetFormatPr defaultRowHeight="12" x14ac:dyDescent="0.2"/>
  <cols>
    <col min="1" max="16384" width="9.140625" style="51"/>
  </cols>
  <sheetData/>
  <pageMargins left="0.7" right="0.7" top="0.75" bottom="0.75" header="0.3" footer="0.3"/>
  <pageSetup paperSize="9"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sqref="A1:H1"/>
    </sheetView>
  </sheetViews>
  <sheetFormatPr defaultRowHeight="12" x14ac:dyDescent="0.25"/>
  <cols>
    <col min="1" max="1" width="15" style="14" customWidth="1"/>
    <col min="2" max="2" width="20" style="14" customWidth="1"/>
    <col min="3" max="3" width="11.42578125" style="4" customWidth="1"/>
    <col min="4" max="4" width="15" style="4" customWidth="1"/>
    <col min="5" max="5" width="20" style="4" customWidth="1"/>
    <col min="6" max="6" width="11.42578125" style="4" customWidth="1"/>
    <col min="7" max="16384" width="9.140625" style="4"/>
  </cols>
  <sheetData>
    <row r="1" spans="1:6" s="17" customFormat="1" ht="12" customHeight="1" x14ac:dyDescent="0.25">
      <c r="A1" s="128" t="s">
        <v>709</v>
      </c>
      <c r="B1" s="128"/>
      <c r="C1" s="128"/>
      <c r="D1" s="128"/>
      <c r="E1" s="128"/>
      <c r="F1" s="128"/>
    </row>
    <row r="2" spans="1:6" ht="36" x14ac:dyDescent="0.25">
      <c r="A2" s="90" t="s">
        <v>5</v>
      </c>
      <c r="B2" s="90" t="s">
        <v>6</v>
      </c>
      <c r="C2" s="90" t="s">
        <v>706</v>
      </c>
      <c r="D2" s="90" t="s">
        <v>5</v>
      </c>
      <c r="E2" s="90" t="s">
        <v>6</v>
      </c>
      <c r="F2" s="90" t="s">
        <v>706</v>
      </c>
    </row>
    <row r="3" spans="1:6" x14ac:dyDescent="0.25">
      <c r="A3" s="129" t="s">
        <v>449</v>
      </c>
      <c r="B3" s="87" t="s">
        <v>450</v>
      </c>
      <c r="C3" s="36">
        <f>DropoutGroup!I4</f>
        <v>18.5</v>
      </c>
      <c r="D3" s="126" t="s">
        <v>21</v>
      </c>
      <c r="E3" s="87" t="s">
        <v>22</v>
      </c>
      <c r="F3" s="36">
        <f>DropoutGroup!I16</f>
        <v>23.4</v>
      </c>
    </row>
    <row r="4" spans="1:6" x14ac:dyDescent="0.25">
      <c r="A4" s="130"/>
      <c r="B4" s="87" t="s">
        <v>451</v>
      </c>
      <c r="C4" s="36">
        <f>DropoutGroup!I5</f>
        <v>14.9</v>
      </c>
      <c r="D4" s="126"/>
      <c r="E4" s="87" t="s">
        <v>23</v>
      </c>
      <c r="F4" s="36">
        <f>DropoutGroup!I17</f>
        <v>16.8</v>
      </c>
    </row>
    <row r="5" spans="1:6" x14ac:dyDescent="0.25">
      <c r="A5" s="126" t="s">
        <v>7</v>
      </c>
      <c r="B5" s="87" t="s">
        <v>8</v>
      </c>
      <c r="C5" s="36">
        <f>DropoutGroup!I6</f>
        <v>16.399999999999999</v>
      </c>
      <c r="D5" s="126" t="s">
        <v>24</v>
      </c>
      <c r="E5" s="87" t="s">
        <v>25</v>
      </c>
      <c r="F5" s="36">
        <f>DropoutGroup!I18</f>
        <v>16.7</v>
      </c>
    </row>
    <row r="6" spans="1:6" x14ac:dyDescent="0.25">
      <c r="A6" s="126"/>
      <c r="B6" s="87" t="s">
        <v>9</v>
      </c>
      <c r="C6" s="36">
        <f>DropoutGroup!I7</f>
        <v>17.399999999999999</v>
      </c>
      <c r="D6" s="126"/>
      <c r="E6" s="87" t="s">
        <v>26</v>
      </c>
      <c r="F6" s="36">
        <f>DropoutGroup!I19</f>
        <v>19.399999999999999</v>
      </c>
    </row>
    <row r="7" spans="1:6" x14ac:dyDescent="0.25">
      <c r="A7" s="126" t="s">
        <v>10</v>
      </c>
      <c r="B7" s="87" t="s">
        <v>11</v>
      </c>
      <c r="C7" s="36">
        <f>DropoutGroup!I8</f>
        <v>16.2</v>
      </c>
      <c r="D7" s="126" t="s">
        <v>27</v>
      </c>
      <c r="E7" s="87" t="s">
        <v>28</v>
      </c>
      <c r="F7" s="36">
        <f>DropoutGroup!I20</f>
        <v>17.399999999999999</v>
      </c>
    </row>
    <row r="8" spans="1:6" x14ac:dyDescent="0.25">
      <c r="A8" s="126"/>
      <c r="B8" s="87" t="s">
        <v>12</v>
      </c>
      <c r="C8" s="36">
        <f>DropoutGroup!I9</f>
        <v>19.8</v>
      </c>
      <c r="D8" s="126"/>
      <c r="E8" s="87" t="s">
        <v>29</v>
      </c>
      <c r="F8" s="36">
        <f>DropoutGroup!I21</f>
        <v>14.4</v>
      </c>
    </row>
    <row r="9" spans="1:6" x14ac:dyDescent="0.25">
      <c r="A9" s="126"/>
      <c r="B9" s="87" t="s">
        <v>13</v>
      </c>
      <c r="C9" s="36">
        <f>DropoutGroup!I10</f>
        <v>20.399999999999999</v>
      </c>
      <c r="D9" s="126" t="s">
        <v>30</v>
      </c>
      <c r="E9" s="87" t="s">
        <v>30</v>
      </c>
      <c r="F9" s="36">
        <f>DropoutGroup!I22</f>
        <v>19.8</v>
      </c>
    </row>
    <row r="10" spans="1:6" x14ac:dyDescent="0.25">
      <c r="A10" s="126"/>
      <c r="B10" s="87" t="s">
        <v>14</v>
      </c>
      <c r="C10" s="36">
        <f>DropoutGroup!I11</f>
        <v>21.3</v>
      </c>
      <c r="D10" s="126"/>
      <c r="E10" s="87" t="s">
        <v>31</v>
      </c>
      <c r="F10" s="36">
        <f>DropoutGroup!I23</f>
        <v>17.3</v>
      </c>
    </row>
    <row r="11" spans="1:6" x14ac:dyDescent="0.25">
      <c r="A11" s="126" t="s">
        <v>15</v>
      </c>
      <c r="B11" s="87" t="s">
        <v>707</v>
      </c>
      <c r="C11" s="36">
        <f>DropoutGroup!I12</f>
        <v>24.1</v>
      </c>
      <c r="D11" s="126" t="s">
        <v>32</v>
      </c>
      <c r="E11" s="87" t="s">
        <v>33</v>
      </c>
      <c r="F11" s="36">
        <f>DropoutGroup!I24</f>
        <v>18.399999999999999</v>
      </c>
    </row>
    <row r="12" spans="1:6" x14ac:dyDescent="0.25">
      <c r="A12" s="126"/>
      <c r="B12" s="87" t="s">
        <v>708</v>
      </c>
      <c r="C12" s="36">
        <f>DropoutGroup!I13</f>
        <v>17</v>
      </c>
      <c r="D12" s="126"/>
      <c r="E12" s="87" t="s">
        <v>34</v>
      </c>
      <c r="F12" s="36">
        <f>DropoutGroup!I25</f>
        <v>17.100000000000001</v>
      </c>
    </row>
    <row r="13" spans="1:6" x14ac:dyDescent="0.25">
      <c r="A13" s="126" t="s">
        <v>18</v>
      </c>
      <c r="B13" s="87" t="s">
        <v>19</v>
      </c>
      <c r="C13" s="36">
        <f>DropoutGroup!I14</f>
        <v>17.7</v>
      </c>
      <c r="D13" s="126"/>
      <c r="E13" s="87" t="s">
        <v>35</v>
      </c>
      <c r="F13" s="36">
        <f>DropoutGroup!I26</f>
        <v>16.8</v>
      </c>
    </row>
    <row r="14" spans="1:6" x14ac:dyDescent="0.25">
      <c r="A14" s="126"/>
      <c r="B14" s="87" t="s">
        <v>20</v>
      </c>
      <c r="C14" s="36">
        <f>DropoutGroup!I15</f>
        <v>14.9</v>
      </c>
      <c r="D14" s="131" t="s">
        <v>247</v>
      </c>
      <c r="E14" s="132"/>
      <c r="F14" s="102">
        <f>DropoutGroup!I27</f>
        <v>17.100000000000001</v>
      </c>
    </row>
  </sheetData>
  <mergeCells count="12">
    <mergeCell ref="A1:F1"/>
    <mergeCell ref="D14:E14"/>
    <mergeCell ref="A3:A4"/>
    <mergeCell ref="A5:A6"/>
    <mergeCell ref="A7:A10"/>
    <mergeCell ref="A11:A12"/>
    <mergeCell ref="A13:A14"/>
    <mergeCell ref="D3:D4"/>
    <mergeCell ref="D5:D6"/>
    <mergeCell ref="D7:D8"/>
    <mergeCell ref="D9:D10"/>
    <mergeCell ref="D11:D13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H1"/>
    </sheetView>
  </sheetViews>
  <sheetFormatPr defaultRowHeight="12" x14ac:dyDescent="0.25"/>
  <cols>
    <col min="1" max="1" width="50" style="3" customWidth="1"/>
    <col min="2" max="3" width="21.42578125" style="3" customWidth="1"/>
    <col min="4" max="16384" width="9.140625" style="3"/>
  </cols>
  <sheetData>
    <row r="1" spans="1:3" x14ac:dyDescent="0.25">
      <c r="A1" s="125" t="s">
        <v>784</v>
      </c>
      <c r="B1" s="125"/>
      <c r="C1" s="125"/>
    </row>
    <row r="2" spans="1:3" x14ac:dyDescent="0.25">
      <c r="A2" s="90" t="s">
        <v>767</v>
      </c>
      <c r="B2" s="90">
        <v>2012</v>
      </c>
      <c r="C2" s="90">
        <v>2013</v>
      </c>
    </row>
    <row r="3" spans="1:3" x14ac:dyDescent="0.25">
      <c r="A3" s="91" t="s">
        <v>768</v>
      </c>
      <c r="B3" s="1">
        <v>40</v>
      </c>
      <c r="C3" s="1">
        <v>40</v>
      </c>
    </row>
    <row r="4" spans="1:3" x14ac:dyDescent="0.25">
      <c r="A4" s="91" t="s">
        <v>769</v>
      </c>
      <c r="B4" s="34">
        <v>445332</v>
      </c>
      <c r="C4" s="34">
        <v>341343</v>
      </c>
    </row>
    <row r="5" spans="1:3" x14ac:dyDescent="0.25">
      <c r="A5" s="91" t="s">
        <v>770</v>
      </c>
      <c r="B5" s="1" t="s">
        <v>771</v>
      </c>
      <c r="C5" s="1" t="s">
        <v>772</v>
      </c>
    </row>
    <row r="6" spans="1:3" x14ac:dyDescent="0.25">
      <c r="A6" s="91" t="s">
        <v>773</v>
      </c>
      <c r="B6" s="1" t="s">
        <v>774</v>
      </c>
      <c r="C6" s="1" t="s">
        <v>775</v>
      </c>
    </row>
    <row r="7" spans="1:3" x14ac:dyDescent="0.25">
      <c r="A7" s="91" t="s">
        <v>776</v>
      </c>
      <c r="B7" s="1" t="s">
        <v>777</v>
      </c>
      <c r="C7" s="1">
        <v>29.3</v>
      </c>
    </row>
    <row r="8" spans="1:3" ht="13.5" x14ac:dyDescent="0.25">
      <c r="A8" s="91" t="s">
        <v>778</v>
      </c>
      <c r="B8" s="34">
        <v>110135</v>
      </c>
      <c r="C8" s="34">
        <v>100225</v>
      </c>
    </row>
    <row r="9" spans="1:3" x14ac:dyDescent="0.25">
      <c r="A9" s="91" t="s">
        <v>779</v>
      </c>
      <c r="B9" s="1" t="s">
        <v>780</v>
      </c>
      <c r="C9" s="34">
        <v>108940</v>
      </c>
    </row>
    <row r="10" spans="1:3" x14ac:dyDescent="0.25">
      <c r="A10" s="91" t="s">
        <v>781</v>
      </c>
      <c r="B10" s="1" t="s">
        <v>782</v>
      </c>
      <c r="C10" s="1" t="s">
        <v>783</v>
      </c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J6" sqref="J6"/>
    </sheetView>
  </sheetViews>
  <sheetFormatPr defaultRowHeight="12" x14ac:dyDescent="0.25"/>
  <cols>
    <col min="1" max="1" width="15.7109375" style="8" customWidth="1"/>
    <col min="2" max="2" width="20" style="8" customWidth="1"/>
    <col min="3" max="3" width="10.7109375" style="11" customWidth="1"/>
    <col min="4" max="4" width="15.7109375" style="11" customWidth="1"/>
    <col min="5" max="5" width="20" style="11" customWidth="1"/>
    <col min="6" max="6" width="11.42578125" style="11" customWidth="1"/>
    <col min="7" max="16384" width="9.140625" style="11"/>
  </cols>
  <sheetData>
    <row r="1" spans="1:6" ht="12" customHeight="1" x14ac:dyDescent="0.25">
      <c r="A1" s="128" t="s">
        <v>705</v>
      </c>
      <c r="B1" s="128"/>
      <c r="C1" s="128"/>
      <c r="D1" s="128"/>
      <c r="E1" s="128"/>
      <c r="F1" s="128"/>
    </row>
    <row r="2" spans="1:6" ht="36" x14ac:dyDescent="0.25">
      <c r="A2" s="1" t="s">
        <v>5</v>
      </c>
      <c r="B2" s="1" t="s">
        <v>6</v>
      </c>
      <c r="C2" s="1" t="s">
        <v>706</v>
      </c>
      <c r="D2" s="1" t="s">
        <v>5</v>
      </c>
      <c r="E2" s="1" t="s">
        <v>6</v>
      </c>
      <c r="F2" s="1" t="s">
        <v>706</v>
      </c>
    </row>
    <row r="3" spans="1:6" ht="24" x14ac:dyDescent="0.25">
      <c r="A3" s="129" t="s">
        <v>36</v>
      </c>
      <c r="B3" s="52" t="s">
        <v>37</v>
      </c>
      <c r="C3" s="36">
        <f>DropoutSubject!I4</f>
        <v>16</v>
      </c>
      <c r="D3" s="129" t="s">
        <v>66</v>
      </c>
      <c r="E3" s="52" t="s">
        <v>67</v>
      </c>
      <c r="F3" s="36">
        <f>DropoutSubject!I28</f>
        <v>17.399999999999999</v>
      </c>
    </row>
    <row r="4" spans="1:6" ht="24" x14ac:dyDescent="0.25">
      <c r="A4" s="137"/>
      <c r="B4" s="52" t="s">
        <v>38</v>
      </c>
      <c r="C4" s="36">
        <f>DropoutSubject!I5</f>
        <v>16.3</v>
      </c>
      <c r="D4" s="137"/>
      <c r="E4" s="52" t="s">
        <v>68</v>
      </c>
      <c r="F4" s="36">
        <f>DropoutSubject!I29</f>
        <v>19.100000000000001</v>
      </c>
    </row>
    <row r="5" spans="1:6" ht="24" x14ac:dyDescent="0.25">
      <c r="A5" s="137"/>
      <c r="B5" s="52" t="s">
        <v>39</v>
      </c>
      <c r="C5" s="36">
        <f>DropoutSubject!I6</f>
        <v>16.8</v>
      </c>
      <c r="D5" s="130"/>
      <c r="E5" s="52" t="s">
        <v>69</v>
      </c>
      <c r="F5" s="36">
        <f>DropoutSubject!I30</f>
        <v>18</v>
      </c>
    </row>
    <row r="6" spans="1:6" ht="24" x14ac:dyDescent="0.25">
      <c r="A6" s="130"/>
      <c r="B6" s="52" t="s">
        <v>40</v>
      </c>
      <c r="C6" s="36">
        <f>DropoutSubject!I7</f>
        <v>14.3</v>
      </c>
      <c r="D6" s="129" t="s">
        <v>70</v>
      </c>
      <c r="E6" s="52" t="s">
        <v>71</v>
      </c>
      <c r="F6" s="36">
        <f>DropoutSubject!I31</f>
        <v>13.5</v>
      </c>
    </row>
    <row r="7" spans="1:6" ht="24" x14ac:dyDescent="0.25">
      <c r="A7" s="52" t="s">
        <v>41</v>
      </c>
      <c r="B7" s="52" t="s">
        <v>42</v>
      </c>
      <c r="C7" s="36">
        <f>DropoutSubject!I8</f>
        <v>16.399999999999999</v>
      </c>
      <c r="D7" s="137"/>
      <c r="E7" s="52" t="s">
        <v>72</v>
      </c>
      <c r="F7" s="36">
        <f>DropoutSubject!I32</f>
        <v>17</v>
      </c>
    </row>
    <row r="8" spans="1:6" x14ac:dyDescent="0.25">
      <c r="A8" s="129" t="s">
        <v>43</v>
      </c>
      <c r="B8" s="52" t="s">
        <v>44</v>
      </c>
      <c r="C8" s="36">
        <f>DropoutSubject!I9</f>
        <v>15.4</v>
      </c>
      <c r="D8" s="137"/>
      <c r="E8" s="52" t="s">
        <v>73</v>
      </c>
      <c r="F8" s="36">
        <f>DropoutSubject!I33</f>
        <v>16.600000000000001</v>
      </c>
    </row>
    <row r="9" spans="1:6" ht="24" x14ac:dyDescent="0.25">
      <c r="A9" s="137"/>
      <c r="B9" s="52" t="s">
        <v>45</v>
      </c>
      <c r="C9" s="36">
        <f>DropoutSubject!I10</f>
        <v>10.4</v>
      </c>
      <c r="D9" s="137"/>
      <c r="E9" s="52" t="s">
        <v>74</v>
      </c>
      <c r="F9" s="36">
        <f>DropoutSubject!I34</f>
        <v>14.1</v>
      </c>
    </row>
    <row r="10" spans="1:6" x14ac:dyDescent="0.25">
      <c r="A10" s="137"/>
      <c r="B10" s="52" t="s">
        <v>46</v>
      </c>
      <c r="C10" s="36">
        <f>DropoutSubject!I11</f>
        <v>13.2</v>
      </c>
      <c r="D10" s="130"/>
      <c r="E10" s="52" t="s">
        <v>75</v>
      </c>
      <c r="F10" s="36">
        <f>DropoutSubject!I35</f>
        <v>11.9</v>
      </c>
    </row>
    <row r="11" spans="1:6" x14ac:dyDescent="0.25">
      <c r="A11" s="137"/>
      <c r="B11" s="52" t="s">
        <v>47</v>
      </c>
      <c r="C11" s="36">
        <f>DropoutSubject!I12</f>
        <v>12.2</v>
      </c>
      <c r="D11" s="129" t="s">
        <v>76</v>
      </c>
      <c r="E11" s="52" t="s">
        <v>77</v>
      </c>
      <c r="F11" s="36">
        <f>DropoutSubject!I36</f>
        <v>18.7</v>
      </c>
    </row>
    <row r="12" spans="1:6" ht="24" x14ac:dyDescent="0.25">
      <c r="A12" s="137"/>
      <c r="B12" s="52" t="s">
        <v>48</v>
      </c>
      <c r="C12" s="36">
        <f>DropoutSubject!I13</f>
        <v>13.7</v>
      </c>
      <c r="D12" s="137"/>
      <c r="E12" s="52" t="s">
        <v>78</v>
      </c>
      <c r="F12" s="36">
        <f>DropoutSubject!I37</f>
        <v>19</v>
      </c>
    </row>
    <row r="13" spans="1:6" x14ac:dyDescent="0.25">
      <c r="A13" s="130"/>
      <c r="B13" s="52" t="s">
        <v>49</v>
      </c>
      <c r="C13" s="36">
        <f>DropoutSubject!I14</f>
        <v>13.5</v>
      </c>
      <c r="D13" s="137"/>
      <c r="E13" s="52" t="s">
        <v>79</v>
      </c>
      <c r="F13" s="36">
        <f>DropoutSubject!I38</f>
        <v>16.899999999999999</v>
      </c>
    </row>
    <row r="14" spans="1:6" ht="24" x14ac:dyDescent="0.25">
      <c r="A14" s="129" t="s">
        <v>50</v>
      </c>
      <c r="B14" s="52" t="s">
        <v>51</v>
      </c>
      <c r="C14" s="36">
        <f>DropoutSubject!I15</f>
        <v>22.4</v>
      </c>
      <c r="D14" s="137"/>
      <c r="E14" s="52" t="s">
        <v>80</v>
      </c>
      <c r="F14" s="36">
        <f>DropoutSubject!I39</f>
        <v>20.8</v>
      </c>
    </row>
    <row r="15" spans="1:6" x14ac:dyDescent="0.25">
      <c r="A15" s="130"/>
      <c r="B15" s="52" t="s">
        <v>52</v>
      </c>
      <c r="C15" s="36">
        <f>DropoutSubject!I16</f>
        <v>17.899999999999999</v>
      </c>
      <c r="D15" s="137"/>
      <c r="E15" s="52" t="s">
        <v>81</v>
      </c>
      <c r="F15" s="36">
        <f>DropoutSubject!I40</f>
        <v>19</v>
      </c>
    </row>
    <row r="16" spans="1:6" x14ac:dyDescent="0.25">
      <c r="A16" s="129" t="s">
        <v>53</v>
      </c>
      <c r="B16" s="52" t="s">
        <v>54</v>
      </c>
      <c r="C16" s="36">
        <f>DropoutSubject!I17</f>
        <v>21.4</v>
      </c>
      <c r="D16" s="137"/>
      <c r="E16" s="52" t="s">
        <v>82</v>
      </c>
      <c r="F16" s="36">
        <f>DropoutSubject!I41</f>
        <v>16.899999999999999</v>
      </c>
    </row>
    <row r="17" spans="1:6" x14ac:dyDescent="0.25">
      <c r="A17" s="130"/>
      <c r="B17" s="52" t="s">
        <v>55</v>
      </c>
      <c r="C17" s="36">
        <f>DropoutSubject!I18</f>
        <v>16</v>
      </c>
      <c r="D17" s="137"/>
      <c r="E17" s="52" t="s">
        <v>83</v>
      </c>
      <c r="F17" s="36">
        <f>DropoutSubject!I42</f>
        <v>17.600000000000001</v>
      </c>
    </row>
    <row r="18" spans="1:6" x14ac:dyDescent="0.25">
      <c r="A18" s="129" t="s">
        <v>56</v>
      </c>
      <c r="B18" s="52" t="s">
        <v>57</v>
      </c>
      <c r="C18" s="36">
        <f>DropoutSubject!I19</f>
        <v>16.8</v>
      </c>
      <c r="D18" s="137"/>
      <c r="E18" s="52" t="s">
        <v>84</v>
      </c>
      <c r="F18" s="36">
        <f>DropoutSubject!I43</f>
        <v>14.1</v>
      </c>
    </row>
    <row r="19" spans="1:6" x14ac:dyDescent="0.25">
      <c r="A19" s="137"/>
      <c r="B19" s="52" t="s">
        <v>58</v>
      </c>
      <c r="C19" s="36">
        <f>DropoutSubject!I20</f>
        <v>15.1</v>
      </c>
      <c r="D19" s="130"/>
      <c r="E19" s="52" t="s">
        <v>85</v>
      </c>
      <c r="F19" s="36">
        <f>DropoutSubject!I44</f>
        <v>15.6</v>
      </c>
    </row>
    <row r="20" spans="1:6" x14ac:dyDescent="0.25">
      <c r="A20" s="137"/>
      <c r="B20" s="52" t="s">
        <v>59</v>
      </c>
      <c r="C20" s="36">
        <f>DropoutSubject!I21</f>
        <v>7.8</v>
      </c>
      <c r="D20" s="129" t="s">
        <v>86</v>
      </c>
      <c r="E20" s="52" t="s">
        <v>87</v>
      </c>
      <c r="F20" s="36">
        <f>DropoutSubject!I45</f>
        <v>20.9</v>
      </c>
    </row>
    <row r="21" spans="1:6" x14ac:dyDescent="0.25">
      <c r="A21" s="137"/>
      <c r="B21" s="52" t="s">
        <v>60</v>
      </c>
      <c r="C21" s="36">
        <f>DropoutSubject!I22</f>
        <v>20.8</v>
      </c>
      <c r="D21" s="137"/>
      <c r="E21" s="52" t="s">
        <v>88</v>
      </c>
      <c r="F21" s="36">
        <f>DropoutSubject!I46</f>
        <v>18.600000000000001</v>
      </c>
    </row>
    <row r="22" spans="1:6" ht="24" x14ac:dyDescent="0.25">
      <c r="A22" s="137"/>
      <c r="B22" s="52" t="s">
        <v>61</v>
      </c>
      <c r="C22" s="36">
        <f>DropoutSubject!I23</f>
        <v>13.4</v>
      </c>
      <c r="D22" s="130"/>
      <c r="E22" s="52" t="s">
        <v>89</v>
      </c>
      <c r="F22" s="36">
        <f>DropoutSubject!I47</f>
        <v>17.399999999999999</v>
      </c>
    </row>
    <row r="23" spans="1:6" ht="36" x14ac:dyDescent="0.25">
      <c r="A23" s="137"/>
      <c r="B23" s="52" t="s">
        <v>62</v>
      </c>
      <c r="C23" s="36">
        <f>DropoutSubject!I24</f>
        <v>16.7</v>
      </c>
      <c r="D23" s="52" t="s">
        <v>90</v>
      </c>
      <c r="E23" s="52" t="s">
        <v>91</v>
      </c>
      <c r="F23" s="36">
        <f>DropoutSubject!I48</f>
        <v>15.5</v>
      </c>
    </row>
    <row r="24" spans="1:6" x14ac:dyDescent="0.25">
      <c r="A24" s="137"/>
      <c r="B24" s="52" t="s">
        <v>63</v>
      </c>
      <c r="C24" s="36">
        <f>DropoutSubject!I25</f>
        <v>14.2</v>
      </c>
      <c r="D24" s="148" t="s">
        <v>247</v>
      </c>
      <c r="E24" s="149"/>
      <c r="F24" s="36">
        <f>'Table 16'!F14</f>
        <v>17.100000000000001</v>
      </c>
    </row>
    <row r="25" spans="1:6" x14ac:dyDescent="0.25">
      <c r="A25" s="137"/>
      <c r="B25" s="52" t="s">
        <v>64</v>
      </c>
      <c r="C25" s="36">
        <f>DropoutSubject!I26</f>
        <v>11.8</v>
      </c>
      <c r="D25" s="62"/>
      <c r="E25" s="63"/>
      <c r="F25" s="64"/>
    </row>
    <row r="26" spans="1:6" x14ac:dyDescent="0.25">
      <c r="A26" s="130"/>
      <c r="B26" s="52" t="s">
        <v>65</v>
      </c>
      <c r="C26" s="36">
        <f>DropoutSubject!I27</f>
        <v>12</v>
      </c>
      <c r="D26" s="65"/>
      <c r="E26" s="66"/>
      <c r="F26" s="67"/>
    </row>
  </sheetData>
  <mergeCells count="11">
    <mergeCell ref="A18:A26"/>
    <mergeCell ref="A1:F1"/>
    <mergeCell ref="A3:A6"/>
    <mergeCell ref="A8:A13"/>
    <mergeCell ref="A14:A15"/>
    <mergeCell ref="A16:A17"/>
    <mergeCell ref="D3:D5"/>
    <mergeCell ref="D6:D10"/>
    <mergeCell ref="D11:D19"/>
    <mergeCell ref="D20:D22"/>
    <mergeCell ref="D24:E24"/>
  </mergeCells>
  <pageMargins left="0.7" right="0.7" top="0.75" bottom="0.75" header="0.3" footer="0.3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H1"/>
    </sheetView>
  </sheetViews>
  <sheetFormatPr defaultRowHeight="12" x14ac:dyDescent="0.2"/>
  <cols>
    <col min="1" max="16384" width="9.140625" style="51"/>
  </cols>
  <sheetData/>
  <pageMargins left="0.7" right="0.7" top="0.75" bottom="0.75" header="0.3" footer="0.3"/>
  <pageSetup paperSize="9"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sqref="A1:H1"/>
    </sheetView>
  </sheetViews>
  <sheetFormatPr defaultRowHeight="12" x14ac:dyDescent="0.25"/>
  <cols>
    <col min="1" max="1" width="26.42578125" style="3" customWidth="1"/>
    <col min="2" max="2" width="20" style="3" customWidth="1"/>
    <col min="3" max="3" width="26.42578125" style="3" customWidth="1"/>
    <col min="4" max="4" width="20" style="3" customWidth="1"/>
    <col min="5" max="16384" width="9.140625" style="3"/>
  </cols>
  <sheetData>
    <row r="1" spans="1:4" x14ac:dyDescent="0.25">
      <c r="A1" s="125" t="s">
        <v>696</v>
      </c>
      <c r="B1" s="125"/>
      <c r="C1" s="125"/>
      <c r="D1" s="125"/>
    </row>
    <row r="2" spans="1:4" s="12" customFormat="1" ht="24" x14ac:dyDescent="0.25">
      <c r="A2" s="90" t="s">
        <v>92</v>
      </c>
      <c r="B2" s="90" t="s">
        <v>93</v>
      </c>
      <c r="C2" s="90" t="s">
        <v>92</v>
      </c>
      <c r="D2" s="90" t="s">
        <v>93</v>
      </c>
    </row>
    <row r="3" spans="1:4" x14ac:dyDescent="0.25">
      <c r="A3" s="5" t="str">
        <f>DropoutReasons!O4</f>
        <v>Health or stress</v>
      </c>
      <c r="B3" s="31">
        <f>DropoutReasons!R4</f>
        <v>30.6</v>
      </c>
      <c r="C3" s="5" t="str">
        <f>DropoutReasons!O19</f>
        <v>Other</v>
      </c>
      <c r="D3" s="31">
        <f>DropoutReasons!R19</f>
        <v>13.2</v>
      </c>
    </row>
    <row r="4" spans="1:4" x14ac:dyDescent="0.25">
      <c r="A4" s="5" t="str">
        <f>DropoutReasons!O5</f>
        <v>Study / life balance</v>
      </c>
      <c r="B4" s="31">
        <f>DropoutReasons!R5</f>
        <v>28.7</v>
      </c>
      <c r="C4" s="5" t="str">
        <f>DropoutReasons!O20</f>
        <v>Gap year / deferral</v>
      </c>
      <c r="D4" s="31">
        <f>DropoutReasons!R20</f>
        <v>12</v>
      </c>
    </row>
    <row r="5" spans="1:4" x14ac:dyDescent="0.25">
      <c r="A5" s="5" t="str">
        <f>DropoutReasons!O6</f>
        <v>Financial difficulties</v>
      </c>
      <c r="B5" s="31">
        <f>DropoutReasons!R6</f>
        <v>28.5</v>
      </c>
      <c r="C5" s="5" t="str">
        <f>DropoutReasons!O21</f>
        <v>Commuting difficulties</v>
      </c>
      <c r="D5" s="31">
        <f>DropoutReasons!R21</f>
        <v>11.3</v>
      </c>
    </row>
    <row r="6" spans="1:4" x14ac:dyDescent="0.25">
      <c r="A6" s="5" t="str">
        <f>DropoutReasons!O7</f>
        <v>Workload difficulties</v>
      </c>
      <c r="B6" s="31">
        <f>DropoutReasons!R7</f>
        <v>28.4</v>
      </c>
      <c r="C6" s="5" t="str">
        <f>DropoutReasons!O22</f>
        <v>Academic exchange</v>
      </c>
      <c r="D6" s="31">
        <f>DropoutReasons!R22</f>
        <v>10.199999999999999</v>
      </c>
    </row>
    <row r="7" spans="1:4" x14ac:dyDescent="0.25">
      <c r="A7" s="5" t="str">
        <f>DropoutReasons!O8</f>
        <v>Expectations not met</v>
      </c>
      <c r="B7" s="31">
        <f>DropoutReasons!R8</f>
        <v>23.8</v>
      </c>
      <c r="C7" s="5" t="str">
        <f>DropoutReasons!O23</f>
        <v>Fee difficulties</v>
      </c>
      <c r="D7" s="31">
        <f>DropoutReasons!R23</f>
        <v>9.1</v>
      </c>
    </row>
    <row r="8" spans="1:4" x14ac:dyDescent="0.25">
      <c r="A8" s="5" t="str">
        <f>DropoutReasons!O9</f>
        <v>Need to do paid work</v>
      </c>
      <c r="B8" s="31">
        <f>DropoutReasons!R9</f>
        <v>23.5</v>
      </c>
      <c r="C8" s="5" t="str">
        <f>DropoutReasons!O24</f>
        <v>Other opportunities</v>
      </c>
      <c r="D8" s="31">
        <f>DropoutReasons!R24</f>
        <v>9</v>
      </c>
    </row>
    <row r="9" spans="1:4" x14ac:dyDescent="0.25">
      <c r="A9" s="5" t="str">
        <f>DropoutReasons!O10</f>
        <v>Personal reasons</v>
      </c>
      <c r="B9" s="31">
        <f>DropoutReasons!R10</f>
        <v>23.5</v>
      </c>
      <c r="C9" s="5" t="str">
        <f>DropoutReasons!O25</f>
        <v>Social reasons</v>
      </c>
      <c r="D9" s="31">
        <f>DropoutReasons!R25</f>
        <v>7.8</v>
      </c>
    </row>
    <row r="10" spans="1:4" x14ac:dyDescent="0.25">
      <c r="A10" s="5" t="str">
        <f>DropoutReasons!O11</f>
        <v>Boredom/lack of interest</v>
      </c>
      <c r="B10" s="31">
        <f>DropoutReasons!R11</f>
        <v>21.3</v>
      </c>
      <c r="C10" s="5" t="str">
        <f>DropoutReasons!O26</f>
        <v>Travel or tourism</v>
      </c>
      <c r="D10" s="31">
        <f>DropoutReasons!R26</f>
        <v>7.3</v>
      </c>
    </row>
    <row r="11" spans="1:4" x14ac:dyDescent="0.25">
      <c r="A11" s="5" t="str">
        <f>DropoutReasons!O12</f>
        <v>Need a break</v>
      </c>
      <c r="B11" s="31">
        <f>DropoutReasons!R12</f>
        <v>20.3</v>
      </c>
      <c r="C11" s="5" t="str">
        <f>DropoutReasons!O27</f>
        <v>Administrative support</v>
      </c>
      <c r="D11" s="31">
        <f>DropoutReasons!R27</f>
        <v>6.7</v>
      </c>
    </row>
    <row r="12" spans="1:4" x14ac:dyDescent="0.25">
      <c r="A12" s="5" t="str">
        <f>DropoutReasons!O13</f>
        <v>Change of direction</v>
      </c>
      <c r="B12" s="31">
        <f>DropoutReasons!R13</f>
        <v>20.100000000000001</v>
      </c>
      <c r="C12" s="5" t="str">
        <f>DropoutReasons!O28</f>
        <v>Institution reputation</v>
      </c>
      <c r="D12" s="31">
        <f>DropoutReasons!R28</f>
        <v>6.5</v>
      </c>
    </row>
    <row r="13" spans="1:4" x14ac:dyDescent="0.25">
      <c r="A13" s="5" t="str">
        <f>DropoutReasons!O14</f>
        <v>Career prospects</v>
      </c>
      <c r="B13" s="31">
        <f>DropoutReasons!R14</f>
        <v>19.8</v>
      </c>
      <c r="C13" s="5" t="str">
        <f>DropoutReasons!O29</f>
        <v>Standards too high</v>
      </c>
      <c r="D13" s="31">
        <f>DropoutReasons!R29</f>
        <v>5.8</v>
      </c>
    </row>
    <row r="14" spans="1:4" x14ac:dyDescent="0.25">
      <c r="A14" s="5" t="str">
        <f>DropoutReasons!O15</f>
        <v>Family responsibilities</v>
      </c>
      <c r="B14" s="31">
        <f>DropoutReasons!R15</f>
        <v>17.899999999999999</v>
      </c>
      <c r="C14" s="5" t="str">
        <f>DropoutReasons!O30</f>
        <v>Graduating</v>
      </c>
      <c r="D14" s="31">
        <f>DropoutReasons!R30</f>
        <v>5.3</v>
      </c>
    </row>
    <row r="15" spans="1:4" x14ac:dyDescent="0.25">
      <c r="A15" s="5" t="str">
        <f>DropoutReasons!O16</f>
        <v>Academic support</v>
      </c>
      <c r="B15" s="31">
        <f>DropoutReasons!R16</f>
        <v>15.4</v>
      </c>
      <c r="C15" s="5" t="str">
        <f>DropoutReasons!O31</f>
        <v>Moving residence</v>
      </c>
      <c r="D15" s="31">
        <f>DropoutReasons!R31</f>
        <v>5.0999999999999996</v>
      </c>
    </row>
    <row r="16" spans="1:4" x14ac:dyDescent="0.25">
      <c r="A16" s="5" t="str">
        <f>DropoutReasons!O17</f>
        <v>Paid work responsibilities</v>
      </c>
      <c r="B16" s="31">
        <f>DropoutReasons!R17</f>
        <v>14.5</v>
      </c>
      <c r="C16" s="5" t="str">
        <f>DropoutReasons!O32</f>
        <v>Government assistance</v>
      </c>
      <c r="D16" s="31">
        <f>DropoutReasons!R32</f>
        <v>3.7</v>
      </c>
    </row>
    <row r="17" spans="1:4" x14ac:dyDescent="0.25">
      <c r="A17" s="5" t="str">
        <f>DropoutReasons!O18</f>
        <v>Quality concerns</v>
      </c>
      <c r="B17" s="31">
        <f>DropoutReasons!R18</f>
        <v>14.5</v>
      </c>
      <c r="C17" s="5" t="str">
        <f>DropoutReasons!O33</f>
        <v>Received other offer</v>
      </c>
      <c r="D17" s="31">
        <f>DropoutReasons!R33</f>
        <v>2.7</v>
      </c>
    </row>
  </sheetData>
  <mergeCells count="1">
    <mergeCell ref="A1:D1"/>
  </mergeCells>
  <pageMargins left="0.7" right="0.7" top="0.75" bottom="0.75" header="0.3" footer="0.3"/>
  <pageSetup paperSize="9" scale="9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sqref="A1:H1"/>
    </sheetView>
  </sheetViews>
  <sheetFormatPr defaultRowHeight="12" x14ac:dyDescent="0.2"/>
  <cols>
    <col min="1" max="1" width="21.42578125" style="51" customWidth="1"/>
    <col min="2" max="2" width="71.42578125" style="51" customWidth="1"/>
    <col min="3" max="16384" width="9.140625" style="51"/>
  </cols>
  <sheetData>
    <row r="1" spans="1:2" x14ac:dyDescent="0.2">
      <c r="A1" s="125" t="s">
        <v>865</v>
      </c>
      <c r="B1" s="125"/>
    </row>
    <row r="2" spans="1:2" x14ac:dyDescent="0.2">
      <c r="A2" s="15" t="s">
        <v>836</v>
      </c>
      <c r="B2" s="15" t="s">
        <v>145</v>
      </c>
    </row>
    <row r="3" spans="1:2" x14ac:dyDescent="0.2">
      <c r="A3" s="150" t="s">
        <v>685</v>
      </c>
      <c r="B3" s="91" t="s">
        <v>837</v>
      </c>
    </row>
    <row r="4" spans="1:2" x14ac:dyDescent="0.2">
      <c r="A4" s="150"/>
      <c r="B4" s="91" t="s">
        <v>838</v>
      </c>
    </row>
    <row r="5" spans="1:2" x14ac:dyDescent="0.2">
      <c r="A5" s="150"/>
      <c r="B5" s="91" t="s">
        <v>839</v>
      </c>
    </row>
    <row r="6" spans="1:2" x14ac:dyDescent="0.2">
      <c r="A6" s="150"/>
      <c r="B6" s="91" t="s">
        <v>840</v>
      </c>
    </row>
    <row r="7" spans="1:2" x14ac:dyDescent="0.2">
      <c r="A7" s="150"/>
      <c r="B7" s="91" t="s">
        <v>841</v>
      </c>
    </row>
    <row r="8" spans="1:2" x14ac:dyDescent="0.2">
      <c r="A8" s="150"/>
      <c r="B8" s="91" t="s">
        <v>842</v>
      </c>
    </row>
    <row r="9" spans="1:2" x14ac:dyDescent="0.2">
      <c r="A9" s="150" t="s">
        <v>686</v>
      </c>
      <c r="B9" s="91" t="s">
        <v>843</v>
      </c>
    </row>
    <row r="10" spans="1:2" x14ac:dyDescent="0.2">
      <c r="A10" s="150"/>
      <c r="B10" s="91" t="s">
        <v>844</v>
      </c>
    </row>
    <row r="11" spans="1:2" x14ac:dyDescent="0.2">
      <c r="A11" s="150"/>
      <c r="B11" s="91" t="s">
        <v>845</v>
      </c>
    </row>
    <row r="12" spans="1:2" x14ac:dyDescent="0.2">
      <c r="A12" s="150"/>
      <c r="B12" s="91" t="s">
        <v>846</v>
      </c>
    </row>
    <row r="13" spans="1:2" x14ac:dyDescent="0.2">
      <c r="A13" s="150"/>
      <c r="B13" s="91" t="s">
        <v>847</v>
      </c>
    </row>
    <row r="14" spans="1:2" x14ac:dyDescent="0.2">
      <c r="A14" s="150"/>
      <c r="B14" s="91" t="s">
        <v>848</v>
      </c>
    </row>
    <row r="15" spans="1:2" x14ac:dyDescent="0.2">
      <c r="A15" s="5" t="s">
        <v>687</v>
      </c>
      <c r="B15" s="91" t="s">
        <v>849</v>
      </c>
    </row>
    <row r="16" spans="1:2" x14ac:dyDescent="0.2">
      <c r="A16" s="150" t="s">
        <v>688</v>
      </c>
      <c r="B16" s="91" t="s">
        <v>850</v>
      </c>
    </row>
    <row r="17" spans="1:2" x14ac:dyDescent="0.2">
      <c r="A17" s="150"/>
      <c r="B17" s="91" t="s">
        <v>851</v>
      </c>
    </row>
    <row r="18" spans="1:2" x14ac:dyDescent="0.2">
      <c r="A18" s="150"/>
      <c r="B18" s="91" t="s">
        <v>852</v>
      </c>
    </row>
    <row r="19" spans="1:2" x14ac:dyDescent="0.2">
      <c r="A19" s="150"/>
      <c r="B19" s="91" t="s">
        <v>853</v>
      </c>
    </row>
    <row r="20" spans="1:2" x14ac:dyDescent="0.2">
      <c r="A20" s="150" t="s">
        <v>689</v>
      </c>
      <c r="B20" s="91" t="s">
        <v>854</v>
      </c>
    </row>
    <row r="21" spans="1:2" x14ac:dyDescent="0.2">
      <c r="A21" s="150"/>
      <c r="B21" s="91" t="s">
        <v>855</v>
      </c>
    </row>
    <row r="22" spans="1:2" x14ac:dyDescent="0.2">
      <c r="A22" s="150"/>
      <c r="B22" s="91" t="s">
        <v>856</v>
      </c>
    </row>
    <row r="23" spans="1:2" x14ac:dyDescent="0.2">
      <c r="A23" s="150"/>
      <c r="B23" s="91" t="s">
        <v>857</v>
      </c>
    </row>
    <row r="24" spans="1:2" x14ac:dyDescent="0.2">
      <c r="A24" s="150"/>
      <c r="B24" s="91" t="s">
        <v>858</v>
      </c>
    </row>
    <row r="25" spans="1:2" x14ac:dyDescent="0.2">
      <c r="A25" s="150"/>
      <c r="B25" s="91" t="s">
        <v>859</v>
      </c>
    </row>
    <row r="26" spans="1:2" x14ac:dyDescent="0.2">
      <c r="A26" s="150" t="s">
        <v>690</v>
      </c>
      <c r="B26" s="91" t="s">
        <v>860</v>
      </c>
    </row>
    <row r="27" spans="1:2" x14ac:dyDescent="0.2">
      <c r="A27" s="150"/>
      <c r="B27" s="91" t="s">
        <v>861</v>
      </c>
    </row>
    <row r="28" spans="1:2" x14ac:dyDescent="0.2">
      <c r="A28" s="150"/>
      <c r="B28" s="91" t="s">
        <v>862</v>
      </c>
    </row>
    <row r="29" spans="1:2" x14ac:dyDescent="0.2">
      <c r="A29" s="150"/>
      <c r="B29" s="91" t="s">
        <v>863</v>
      </c>
    </row>
    <row r="30" spans="1:2" x14ac:dyDescent="0.2">
      <c r="A30" s="150"/>
      <c r="B30" s="91" t="s">
        <v>864</v>
      </c>
    </row>
  </sheetData>
  <mergeCells count="6">
    <mergeCell ref="A26:A30"/>
    <mergeCell ref="A1:B1"/>
    <mergeCell ref="A3:A8"/>
    <mergeCell ref="A9:A14"/>
    <mergeCell ref="A16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sqref="A1:H1"/>
    </sheetView>
  </sheetViews>
  <sheetFormatPr defaultRowHeight="12" x14ac:dyDescent="0.25"/>
  <cols>
    <col min="1" max="1" width="28.5703125" style="4" customWidth="1"/>
    <col min="2" max="6" width="12.85546875" style="4" customWidth="1"/>
    <col min="7" max="16384" width="9.140625" style="4"/>
  </cols>
  <sheetData>
    <row r="1" spans="1:7" x14ac:dyDescent="0.25">
      <c r="A1" s="125" t="s">
        <v>835</v>
      </c>
      <c r="B1" s="125"/>
      <c r="C1" s="125"/>
      <c r="D1" s="125"/>
      <c r="E1" s="125"/>
      <c r="F1" s="125"/>
    </row>
    <row r="2" spans="1:7" ht="24" x14ac:dyDescent="0.25">
      <c r="A2" s="15"/>
      <c r="B2" s="90" t="str">
        <f>'Table 12'!C2</f>
        <v>Skills Development</v>
      </c>
      <c r="C2" s="90" t="str">
        <f>'Table 12'!D2</f>
        <v>Learner Engagement</v>
      </c>
      <c r="D2" s="90" t="str">
        <f>'Table 12'!E2</f>
        <v>Teaching Quality</v>
      </c>
      <c r="E2" s="90" t="str">
        <f>'Table 12'!F2</f>
        <v>Student Support</v>
      </c>
      <c r="F2" s="90" t="str">
        <f>'Table 12'!G2</f>
        <v>Learning Resources</v>
      </c>
    </row>
    <row r="3" spans="1:7" x14ac:dyDescent="0.25">
      <c r="A3" s="16" t="s">
        <v>685</v>
      </c>
      <c r="B3" s="58">
        <f>CEQ_UES!C21</f>
        <v>0.58889999999999998</v>
      </c>
      <c r="C3" s="58">
        <f>CEQ_UES!D21</f>
        <v>0.36699999999999999</v>
      </c>
      <c r="D3" s="58">
        <f>CEQ_UES!E21</f>
        <v>0.77280000000000004</v>
      </c>
      <c r="E3" s="58">
        <f>CEQ_UES!F21</f>
        <v>0.53280000000000005</v>
      </c>
      <c r="F3" s="58">
        <f>CEQ_UES!G21</f>
        <v>0.49809999999999999</v>
      </c>
      <c r="G3" s="57"/>
    </row>
    <row r="4" spans="1:7" x14ac:dyDescent="0.25">
      <c r="A4" s="16" t="s">
        <v>686</v>
      </c>
      <c r="B4" s="58">
        <f>CEQ_UES!C22</f>
        <v>0.79369999999999996</v>
      </c>
      <c r="C4" s="58">
        <f>CEQ_UES!D22</f>
        <v>0.4698</v>
      </c>
      <c r="D4" s="58">
        <f>CEQ_UES!E22</f>
        <v>0.66620000000000001</v>
      </c>
      <c r="E4" s="58">
        <f>CEQ_UES!F22</f>
        <v>0.46060000000000001</v>
      </c>
      <c r="F4" s="58">
        <f>CEQ_UES!G22</f>
        <v>0.49459999999999998</v>
      </c>
    </row>
    <row r="5" spans="1:7" x14ac:dyDescent="0.25">
      <c r="A5" s="16" t="s">
        <v>687</v>
      </c>
      <c r="B5" s="58">
        <f>CEQ_UES!C23</f>
        <v>0.67249999999999999</v>
      </c>
      <c r="C5" s="58">
        <f>CEQ_UES!D23</f>
        <v>0.42970000000000003</v>
      </c>
      <c r="D5" s="58">
        <f>CEQ_UES!E23</f>
        <v>0.80010000000000003</v>
      </c>
      <c r="E5" s="58">
        <f>CEQ_UES!F23</f>
        <v>0.51929999999999998</v>
      </c>
      <c r="F5" s="58">
        <f>CEQ_UES!G23</f>
        <v>0.55020000000000002</v>
      </c>
    </row>
    <row r="6" spans="1:7" x14ac:dyDescent="0.25">
      <c r="A6" s="16" t="s">
        <v>688</v>
      </c>
      <c r="B6" s="58">
        <f>CEQ_UES!C24</f>
        <v>0.50119999999999998</v>
      </c>
      <c r="C6" s="58">
        <f>CEQ_UES!D24</f>
        <v>0.31430000000000002</v>
      </c>
      <c r="D6" s="58">
        <f>CEQ_UES!E24</f>
        <v>0.62729999999999997</v>
      </c>
      <c r="E6" s="58">
        <f>CEQ_UES!F24</f>
        <v>0.44130000000000003</v>
      </c>
      <c r="F6" s="58">
        <f>CEQ_UES!G24</f>
        <v>0.44779999999999998</v>
      </c>
    </row>
    <row r="7" spans="1:7" x14ac:dyDescent="0.25">
      <c r="A7" s="16" t="s">
        <v>689</v>
      </c>
      <c r="B7" s="58">
        <f>CEQ_UES!C25</f>
        <v>0.74739999999999995</v>
      </c>
      <c r="C7" s="58">
        <f>CEQ_UES!D25</f>
        <v>0.4642</v>
      </c>
      <c r="D7" s="58">
        <f>CEQ_UES!E25</f>
        <v>0.73509999999999998</v>
      </c>
      <c r="E7" s="58">
        <f>CEQ_UES!F25</f>
        <v>0.51400000000000001</v>
      </c>
      <c r="F7" s="58">
        <f>CEQ_UES!G25</f>
        <v>0.52039999999999997</v>
      </c>
    </row>
    <row r="8" spans="1:7" x14ac:dyDescent="0.25">
      <c r="A8" s="16" t="s">
        <v>690</v>
      </c>
      <c r="B8" s="58">
        <f>CEQ_UES!C26</f>
        <v>0.65229999999999999</v>
      </c>
      <c r="C8" s="58">
        <f>CEQ_UES!D26</f>
        <v>0.59789999999999999</v>
      </c>
      <c r="D8" s="58">
        <f>CEQ_UES!E26</f>
        <v>0.6583</v>
      </c>
      <c r="E8" s="58">
        <f>CEQ_UES!F26</f>
        <v>0.51790000000000003</v>
      </c>
      <c r="F8" s="58">
        <f>CEQ_UES!G26</f>
        <v>0.51449999999999996</v>
      </c>
    </row>
    <row r="9" spans="1:7" x14ac:dyDescent="0.25">
      <c r="B9" s="57"/>
      <c r="C9" s="57"/>
      <c r="D9" s="57"/>
      <c r="E9" s="57"/>
      <c r="F9" s="57"/>
    </row>
    <row r="10" spans="1:7" x14ac:dyDescent="0.25">
      <c r="B10" s="57"/>
      <c r="C10" s="57"/>
      <c r="D10" s="57"/>
      <c r="E10" s="57"/>
      <c r="F10" s="57"/>
    </row>
  </sheetData>
  <mergeCells count="1">
    <mergeCell ref="A1:F1"/>
  </mergeCells>
  <pageMargins left="0.7" right="0.7" top="0.75" bottom="0.75" header="0.3" footer="0.3"/>
  <pageSetup paperSize="9" scale="9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sqref="A1:H1"/>
    </sheetView>
  </sheetViews>
  <sheetFormatPr defaultRowHeight="12" x14ac:dyDescent="0.25"/>
  <cols>
    <col min="1" max="2" width="18.5703125" style="14" customWidth="1"/>
    <col min="3" max="5" width="18.5703125" style="4" customWidth="1"/>
    <col min="6" max="16384" width="9.140625" style="4"/>
  </cols>
  <sheetData>
    <row r="1" spans="1:5" x14ac:dyDescent="0.25">
      <c r="A1" s="125" t="s">
        <v>830</v>
      </c>
      <c r="B1" s="125"/>
      <c r="C1" s="125"/>
      <c r="D1" s="125"/>
      <c r="E1" s="125"/>
    </row>
    <row r="2" spans="1:5" s="10" customFormat="1" x14ac:dyDescent="0.25">
      <c r="A2" s="142" t="s">
        <v>149</v>
      </c>
      <c r="B2" s="144"/>
      <c r="C2" s="15" t="s">
        <v>158</v>
      </c>
      <c r="D2" s="15" t="s">
        <v>159</v>
      </c>
      <c r="E2" s="15" t="s">
        <v>160</v>
      </c>
    </row>
    <row r="3" spans="1:5" x14ac:dyDescent="0.25">
      <c r="A3" s="126" t="s">
        <v>99</v>
      </c>
      <c r="B3" s="16" t="s">
        <v>94</v>
      </c>
      <c r="C3" s="31">
        <f>Development!N4</f>
        <v>0.9</v>
      </c>
      <c r="D3" s="31">
        <f>Development!O4</f>
        <v>1</v>
      </c>
      <c r="E3" s="31">
        <f>Development!P4</f>
        <v>1</v>
      </c>
    </row>
    <row r="4" spans="1:5" x14ac:dyDescent="0.25">
      <c r="A4" s="126"/>
      <c r="B4" s="16" t="s">
        <v>95</v>
      </c>
      <c r="C4" s="31">
        <f>Development!N5</f>
        <v>5.3</v>
      </c>
      <c r="D4" s="31">
        <f>Development!O5</f>
        <v>4</v>
      </c>
      <c r="E4" s="31">
        <f>Development!P5</f>
        <v>4.8</v>
      </c>
    </row>
    <row r="5" spans="1:5" x14ac:dyDescent="0.25">
      <c r="A5" s="126"/>
      <c r="B5" s="16" t="s">
        <v>96</v>
      </c>
      <c r="C5" s="31">
        <f>Development!N6</f>
        <v>28</v>
      </c>
      <c r="D5" s="31">
        <f>Development!O6</f>
        <v>21.8</v>
      </c>
      <c r="E5" s="31">
        <f>Development!P6</f>
        <v>25.5</v>
      </c>
    </row>
    <row r="6" spans="1:5" x14ac:dyDescent="0.25">
      <c r="A6" s="126"/>
      <c r="B6" s="16" t="s">
        <v>97</v>
      </c>
      <c r="C6" s="31">
        <f>Development!N7</f>
        <v>44.6</v>
      </c>
      <c r="D6" s="31">
        <f>Development!O7</f>
        <v>43.4</v>
      </c>
      <c r="E6" s="31">
        <f>Development!P7</f>
        <v>44.1</v>
      </c>
    </row>
    <row r="7" spans="1:5" x14ac:dyDescent="0.25">
      <c r="A7" s="126"/>
      <c r="B7" s="16" t="s">
        <v>98</v>
      </c>
      <c r="C7" s="31">
        <f>Development!N8</f>
        <v>21.2</v>
      </c>
      <c r="D7" s="31">
        <f>Development!O8</f>
        <v>29.9</v>
      </c>
      <c r="E7" s="31">
        <f>Development!P8</f>
        <v>24.6</v>
      </c>
    </row>
    <row r="8" spans="1:5" x14ac:dyDescent="0.25">
      <c r="A8" s="126" t="s">
        <v>100</v>
      </c>
      <c r="B8" s="16" t="s">
        <v>94</v>
      </c>
      <c r="C8" s="31">
        <f>Development!N9</f>
        <v>1.6</v>
      </c>
      <c r="D8" s="31">
        <f>Development!O9</f>
        <v>1.3</v>
      </c>
      <c r="E8" s="31">
        <f>Development!P9</f>
        <v>1.5</v>
      </c>
    </row>
    <row r="9" spans="1:5" x14ac:dyDescent="0.25">
      <c r="A9" s="126"/>
      <c r="B9" s="16" t="s">
        <v>95</v>
      </c>
      <c r="C9" s="31">
        <f>Development!N10</f>
        <v>8.8000000000000007</v>
      </c>
      <c r="D9" s="31">
        <f>Development!O10</f>
        <v>6.3</v>
      </c>
      <c r="E9" s="31">
        <f>Development!P10</f>
        <v>7.8</v>
      </c>
    </row>
    <row r="10" spans="1:5" x14ac:dyDescent="0.25">
      <c r="A10" s="126"/>
      <c r="B10" s="16" t="s">
        <v>96</v>
      </c>
      <c r="C10" s="31">
        <f>Development!N11</f>
        <v>36.4</v>
      </c>
      <c r="D10" s="31">
        <f>Development!O11</f>
        <v>28.4</v>
      </c>
      <c r="E10" s="31">
        <f>Development!P11</f>
        <v>33.200000000000003</v>
      </c>
    </row>
    <row r="11" spans="1:5" x14ac:dyDescent="0.25">
      <c r="A11" s="126"/>
      <c r="B11" s="16" t="s">
        <v>97</v>
      </c>
      <c r="C11" s="31">
        <f>Development!N12</f>
        <v>38.799999999999997</v>
      </c>
      <c r="D11" s="31">
        <f>Development!O12</f>
        <v>42.3</v>
      </c>
      <c r="E11" s="31">
        <f>Development!P12</f>
        <v>40.200000000000003</v>
      </c>
    </row>
    <row r="12" spans="1:5" x14ac:dyDescent="0.25">
      <c r="A12" s="126"/>
      <c r="B12" s="16" t="s">
        <v>98</v>
      </c>
      <c r="C12" s="31">
        <f>Development!N13</f>
        <v>14.4</v>
      </c>
      <c r="D12" s="31">
        <f>Development!O13</f>
        <v>21.7</v>
      </c>
      <c r="E12" s="31">
        <f>Development!P13</f>
        <v>17.3</v>
      </c>
    </row>
    <row r="13" spans="1:5" x14ac:dyDescent="0.25">
      <c r="A13" s="126" t="s">
        <v>101</v>
      </c>
      <c r="B13" s="16" t="s">
        <v>94</v>
      </c>
      <c r="C13" s="31">
        <f>Development!N14</f>
        <v>2.7</v>
      </c>
      <c r="D13" s="31">
        <f>Development!O14</f>
        <v>2.4</v>
      </c>
      <c r="E13" s="31">
        <f>Development!P14</f>
        <v>2.6</v>
      </c>
    </row>
    <row r="14" spans="1:5" x14ac:dyDescent="0.25">
      <c r="A14" s="126"/>
      <c r="B14" s="16" t="s">
        <v>95</v>
      </c>
      <c r="C14" s="31">
        <f>Development!N15</f>
        <v>9.3000000000000007</v>
      </c>
      <c r="D14" s="31">
        <f>Development!O15</f>
        <v>7.5</v>
      </c>
      <c r="E14" s="31">
        <f>Development!P15</f>
        <v>8.6</v>
      </c>
    </row>
    <row r="15" spans="1:5" x14ac:dyDescent="0.25">
      <c r="A15" s="126"/>
      <c r="B15" s="16" t="s">
        <v>96</v>
      </c>
      <c r="C15" s="31">
        <f>Development!N16</f>
        <v>31</v>
      </c>
      <c r="D15" s="31">
        <f>Development!O16</f>
        <v>26.1</v>
      </c>
      <c r="E15" s="31">
        <f>Development!P16</f>
        <v>29</v>
      </c>
    </row>
    <row r="16" spans="1:5" x14ac:dyDescent="0.25">
      <c r="A16" s="126"/>
      <c r="B16" s="16" t="s">
        <v>97</v>
      </c>
      <c r="C16" s="31">
        <f>Development!N17</f>
        <v>38.200000000000003</v>
      </c>
      <c r="D16" s="31">
        <f>Development!O17</f>
        <v>39.299999999999997</v>
      </c>
      <c r="E16" s="31">
        <f>Development!P17</f>
        <v>38.6</v>
      </c>
    </row>
    <row r="17" spans="1:5" x14ac:dyDescent="0.25">
      <c r="A17" s="126"/>
      <c r="B17" s="16" t="s">
        <v>98</v>
      </c>
      <c r="C17" s="31">
        <f>Development!N18</f>
        <v>18.8</v>
      </c>
      <c r="D17" s="31">
        <f>Development!O18</f>
        <v>24.7</v>
      </c>
      <c r="E17" s="31">
        <f>Development!P18</f>
        <v>21.2</v>
      </c>
    </row>
    <row r="18" spans="1:5" x14ac:dyDescent="0.25">
      <c r="A18" s="126" t="s">
        <v>102</v>
      </c>
      <c r="B18" s="16" t="s">
        <v>94</v>
      </c>
      <c r="C18" s="31">
        <f>Development!N19</f>
        <v>1.4</v>
      </c>
      <c r="D18" s="31">
        <f>Development!O19</f>
        <v>1.3</v>
      </c>
      <c r="E18" s="31">
        <f>Development!P19</f>
        <v>1.4</v>
      </c>
    </row>
    <row r="19" spans="1:5" x14ac:dyDescent="0.25">
      <c r="A19" s="126"/>
      <c r="B19" s="16" t="s">
        <v>95</v>
      </c>
      <c r="C19" s="31">
        <f>Development!N20</f>
        <v>5.9</v>
      </c>
      <c r="D19" s="31">
        <f>Development!O20</f>
        <v>4.0999999999999996</v>
      </c>
      <c r="E19" s="31">
        <f>Development!P20</f>
        <v>5.2</v>
      </c>
    </row>
    <row r="20" spans="1:5" x14ac:dyDescent="0.25">
      <c r="A20" s="126"/>
      <c r="B20" s="16" t="s">
        <v>96</v>
      </c>
      <c r="C20" s="31">
        <f>Development!N21</f>
        <v>25.6</v>
      </c>
      <c r="D20" s="31">
        <f>Development!O21</f>
        <v>19.7</v>
      </c>
      <c r="E20" s="31">
        <f>Development!P21</f>
        <v>23.2</v>
      </c>
    </row>
    <row r="21" spans="1:5" x14ac:dyDescent="0.25">
      <c r="A21" s="126"/>
      <c r="B21" s="16" t="s">
        <v>97</v>
      </c>
      <c r="C21" s="31">
        <f>Development!N22</f>
        <v>42.5</v>
      </c>
      <c r="D21" s="31">
        <f>Development!O22</f>
        <v>41.8</v>
      </c>
      <c r="E21" s="31">
        <f>Development!P22</f>
        <v>42.2</v>
      </c>
    </row>
    <row r="22" spans="1:5" x14ac:dyDescent="0.25">
      <c r="A22" s="126"/>
      <c r="B22" s="16" t="s">
        <v>98</v>
      </c>
      <c r="C22" s="31">
        <f>Development!N23</f>
        <v>24.6</v>
      </c>
      <c r="D22" s="31">
        <f>Development!O23</f>
        <v>33.1</v>
      </c>
      <c r="E22" s="31">
        <f>Development!P23</f>
        <v>28</v>
      </c>
    </row>
    <row r="23" spans="1:5" x14ac:dyDescent="0.25">
      <c r="A23" s="126" t="s">
        <v>103</v>
      </c>
      <c r="B23" s="16" t="s">
        <v>94</v>
      </c>
      <c r="C23" s="31">
        <f>Development!N24</f>
        <v>1.8</v>
      </c>
      <c r="D23" s="31">
        <f>Development!O24</f>
        <v>1.5</v>
      </c>
      <c r="E23" s="31">
        <f>Development!P24</f>
        <v>1.7</v>
      </c>
    </row>
    <row r="24" spans="1:5" x14ac:dyDescent="0.25">
      <c r="A24" s="126"/>
      <c r="B24" s="16" t="s">
        <v>95</v>
      </c>
      <c r="C24" s="31">
        <f>Development!N25</f>
        <v>9.1999999999999993</v>
      </c>
      <c r="D24" s="31">
        <f>Development!O25</f>
        <v>6.5</v>
      </c>
      <c r="E24" s="31">
        <f>Development!P25</f>
        <v>8.1</v>
      </c>
    </row>
    <row r="25" spans="1:5" x14ac:dyDescent="0.25">
      <c r="A25" s="126"/>
      <c r="B25" s="16" t="s">
        <v>96</v>
      </c>
      <c r="C25" s="31">
        <f>Development!N26</f>
        <v>32.4</v>
      </c>
      <c r="D25" s="31">
        <f>Development!O26</f>
        <v>23.8</v>
      </c>
      <c r="E25" s="31">
        <f>Development!P26</f>
        <v>29</v>
      </c>
    </row>
    <row r="26" spans="1:5" x14ac:dyDescent="0.25">
      <c r="A26" s="126"/>
      <c r="B26" s="16" t="s">
        <v>97</v>
      </c>
      <c r="C26" s="31">
        <f>Development!N27</f>
        <v>39.1</v>
      </c>
      <c r="D26" s="31">
        <f>Development!O27</f>
        <v>40.700000000000003</v>
      </c>
      <c r="E26" s="31">
        <f>Development!P27</f>
        <v>39.799999999999997</v>
      </c>
    </row>
    <row r="27" spans="1:5" x14ac:dyDescent="0.25">
      <c r="A27" s="126"/>
      <c r="B27" s="16" t="s">
        <v>98</v>
      </c>
      <c r="C27" s="31">
        <f>Development!N28</f>
        <v>17.399999999999999</v>
      </c>
      <c r="D27" s="31">
        <f>Development!O28</f>
        <v>27.5</v>
      </c>
      <c r="E27" s="31">
        <f>Development!P28</f>
        <v>21.5</v>
      </c>
    </row>
    <row r="28" spans="1:5" x14ac:dyDescent="0.25">
      <c r="A28" s="126" t="s">
        <v>104</v>
      </c>
      <c r="B28" s="16" t="s">
        <v>94</v>
      </c>
      <c r="C28" s="31">
        <f>Development!N29</f>
        <v>4</v>
      </c>
      <c r="D28" s="31">
        <f>Development!O29</f>
        <v>2.9</v>
      </c>
      <c r="E28" s="31">
        <f>Development!P29</f>
        <v>3.5</v>
      </c>
    </row>
    <row r="29" spans="1:5" x14ac:dyDescent="0.25">
      <c r="A29" s="126"/>
      <c r="B29" s="16" t="s">
        <v>95</v>
      </c>
      <c r="C29" s="31">
        <f>Development!N30</f>
        <v>14</v>
      </c>
      <c r="D29" s="31">
        <f>Development!O30</f>
        <v>10.3</v>
      </c>
      <c r="E29" s="31">
        <f>Development!P30</f>
        <v>12.5</v>
      </c>
    </row>
    <row r="30" spans="1:5" x14ac:dyDescent="0.25">
      <c r="A30" s="126"/>
      <c r="B30" s="16" t="s">
        <v>96</v>
      </c>
      <c r="C30" s="31">
        <f>Development!N31</f>
        <v>34.799999999999997</v>
      </c>
      <c r="D30" s="31">
        <f>Development!O31</f>
        <v>28.6</v>
      </c>
      <c r="E30" s="31">
        <f>Development!P31</f>
        <v>32.299999999999997</v>
      </c>
    </row>
    <row r="31" spans="1:5" x14ac:dyDescent="0.25">
      <c r="A31" s="126"/>
      <c r="B31" s="16" t="s">
        <v>97</v>
      </c>
      <c r="C31" s="31">
        <f>Development!N32</f>
        <v>32.9</v>
      </c>
      <c r="D31" s="31">
        <f>Development!O32</f>
        <v>36.700000000000003</v>
      </c>
      <c r="E31" s="31">
        <f>Development!P32</f>
        <v>34.4</v>
      </c>
    </row>
    <row r="32" spans="1:5" x14ac:dyDescent="0.25">
      <c r="A32" s="126"/>
      <c r="B32" s="16" t="s">
        <v>98</v>
      </c>
      <c r="C32" s="31">
        <f>Development!N33</f>
        <v>14.3</v>
      </c>
      <c r="D32" s="31">
        <f>Development!O33</f>
        <v>21.5</v>
      </c>
      <c r="E32" s="31">
        <f>Development!P33</f>
        <v>17.2</v>
      </c>
    </row>
    <row r="33" spans="1:5" x14ac:dyDescent="0.25">
      <c r="A33" s="126" t="s">
        <v>105</v>
      </c>
      <c r="B33" s="16" t="s">
        <v>94</v>
      </c>
      <c r="C33" s="31">
        <f>Development!N34</f>
        <v>0.5</v>
      </c>
      <c r="D33" s="31">
        <f>Development!O34</f>
        <v>0.7</v>
      </c>
      <c r="E33" s="31">
        <f>Development!P34</f>
        <v>0.6</v>
      </c>
    </row>
    <row r="34" spans="1:5" x14ac:dyDescent="0.25">
      <c r="A34" s="126"/>
      <c r="B34" s="16" t="s">
        <v>95</v>
      </c>
      <c r="C34" s="31">
        <f>Development!N35</f>
        <v>3.4</v>
      </c>
      <c r="D34" s="31">
        <f>Development!O35</f>
        <v>3.3</v>
      </c>
      <c r="E34" s="31">
        <f>Development!P35</f>
        <v>3.3</v>
      </c>
    </row>
    <row r="35" spans="1:5" x14ac:dyDescent="0.25">
      <c r="A35" s="126"/>
      <c r="B35" s="16" t="s">
        <v>96</v>
      </c>
      <c r="C35" s="31">
        <f>Development!N36</f>
        <v>19.8</v>
      </c>
      <c r="D35" s="31">
        <f>Development!O36</f>
        <v>17.8</v>
      </c>
      <c r="E35" s="31">
        <f>Development!P36</f>
        <v>19</v>
      </c>
    </row>
    <row r="36" spans="1:5" x14ac:dyDescent="0.25">
      <c r="A36" s="126"/>
      <c r="B36" s="16" t="s">
        <v>97</v>
      </c>
      <c r="C36" s="31">
        <f>Development!N37</f>
        <v>44.3</v>
      </c>
      <c r="D36" s="31">
        <f>Development!O37</f>
        <v>42.1</v>
      </c>
      <c r="E36" s="31">
        <f>Development!P37</f>
        <v>43.4</v>
      </c>
    </row>
    <row r="37" spans="1:5" x14ac:dyDescent="0.25">
      <c r="A37" s="126"/>
      <c r="B37" s="16" t="s">
        <v>98</v>
      </c>
      <c r="C37" s="31">
        <f>Development!N38</f>
        <v>32</v>
      </c>
      <c r="D37" s="31">
        <f>Development!O38</f>
        <v>36.1</v>
      </c>
      <c r="E37" s="31">
        <f>Development!P38</f>
        <v>33.700000000000003</v>
      </c>
    </row>
    <row r="38" spans="1:5" x14ac:dyDescent="0.25">
      <c r="A38" s="126" t="s">
        <v>106</v>
      </c>
      <c r="B38" s="16" t="s">
        <v>94</v>
      </c>
      <c r="C38" s="31">
        <f>Development!N39</f>
        <v>1.8</v>
      </c>
      <c r="D38" s="31">
        <f>Development!O39</f>
        <v>2.2000000000000002</v>
      </c>
      <c r="E38" s="31">
        <f>Development!P39</f>
        <v>1.9</v>
      </c>
    </row>
    <row r="39" spans="1:5" x14ac:dyDescent="0.25">
      <c r="A39" s="126"/>
      <c r="B39" s="16" t="s">
        <v>95</v>
      </c>
      <c r="C39" s="31">
        <f>Development!N40</f>
        <v>8.4</v>
      </c>
      <c r="D39" s="31">
        <f>Development!O40</f>
        <v>9.3000000000000007</v>
      </c>
      <c r="E39" s="31">
        <f>Development!P40</f>
        <v>8.8000000000000007</v>
      </c>
    </row>
    <row r="40" spans="1:5" x14ac:dyDescent="0.25">
      <c r="A40" s="126"/>
      <c r="B40" s="16" t="s">
        <v>96</v>
      </c>
      <c r="C40" s="31">
        <f>Development!N41</f>
        <v>30.4</v>
      </c>
      <c r="D40" s="31">
        <f>Development!O41</f>
        <v>26.7</v>
      </c>
      <c r="E40" s="31">
        <f>Development!P41</f>
        <v>28.9</v>
      </c>
    </row>
    <row r="41" spans="1:5" x14ac:dyDescent="0.25">
      <c r="A41" s="126"/>
      <c r="B41" s="16" t="s">
        <v>97</v>
      </c>
      <c r="C41" s="31">
        <f>Development!N42</f>
        <v>40.4</v>
      </c>
      <c r="D41" s="31">
        <f>Development!O42</f>
        <v>38.200000000000003</v>
      </c>
      <c r="E41" s="31">
        <f>Development!P42</f>
        <v>39.5</v>
      </c>
    </row>
    <row r="42" spans="1:5" x14ac:dyDescent="0.25">
      <c r="A42" s="126"/>
      <c r="B42" s="16" t="s">
        <v>98</v>
      </c>
      <c r="C42" s="31">
        <f>Development!N43</f>
        <v>19</v>
      </c>
      <c r="D42" s="31">
        <f>Development!O43</f>
        <v>23.6</v>
      </c>
      <c r="E42" s="31">
        <f>Development!P43</f>
        <v>20.9</v>
      </c>
    </row>
  </sheetData>
  <mergeCells count="10">
    <mergeCell ref="A1:E1"/>
    <mergeCell ref="A8:A12"/>
    <mergeCell ref="A3:A7"/>
    <mergeCell ref="A2:B2"/>
    <mergeCell ref="A38:A42"/>
    <mergeCell ref="A33:A37"/>
    <mergeCell ref="A28:A32"/>
    <mergeCell ref="A23:A27"/>
    <mergeCell ref="A18:A22"/>
    <mergeCell ref="A13:A17"/>
  </mergeCells>
  <pageMargins left="0.7" right="0.7" top="0.75" bottom="0.75" header="0.3" footer="0.3"/>
  <pageSetup paperSize="9" scale="9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H1"/>
    </sheetView>
  </sheetViews>
  <sheetFormatPr defaultRowHeight="12" x14ac:dyDescent="0.2"/>
  <cols>
    <col min="1" max="2" width="18.5703125" style="14" customWidth="1"/>
    <col min="3" max="5" width="18.5703125" style="4" customWidth="1"/>
    <col min="6" max="16384" width="9.140625" style="6"/>
  </cols>
  <sheetData>
    <row r="1" spans="1:5" x14ac:dyDescent="0.2">
      <c r="A1" s="125" t="s">
        <v>831</v>
      </c>
      <c r="B1" s="125"/>
      <c r="C1" s="125"/>
      <c r="D1" s="125"/>
      <c r="E1" s="125"/>
    </row>
    <row r="2" spans="1:5" x14ac:dyDescent="0.2">
      <c r="A2" s="151" t="s">
        <v>149</v>
      </c>
      <c r="B2" s="152"/>
      <c r="C2" s="2" t="s">
        <v>158</v>
      </c>
      <c r="D2" s="2" t="s">
        <v>159</v>
      </c>
      <c r="E2" s="2" t="s">
        <v>160</v>
      </c>
    </row>
    <row r="3" spans="1:5" x14ac:dyDescent="0.2">
      <c r="A3" s="126" t="s">
        <v>107</v>
      </c>
      <c r="B3" s="16" t="s">
        <v>94</v>
      </c>
      <c r="C3" s="31">
        <f>Engagement!N4</f>
        <v>2</v>
      </c>
      <c r="D3" s="31">
        <f>Engagement!O4</f>
        <v>1.8</v>
      </c>
      <c r="E3" s="31">
        <f>Engagement!P4</f>
        <v>1.9</v>
      </c>
    </row>
    <row r="4" spans="1:5" x14ac:dyDescent="0.2">
      <c r="A4" s="126"/>
      <c r="B4" s="16" t="s">
        <v>95</v>
      </c>
      <c r="C4" s="31">
        <f>Engagement!N5</f>
        <v>9</v>
      </c>
      <c r="D4" s="31">
        <f>Engagement!O5</f>
        <v>7.4</v>
      </c>
      <c r="E4" s="31">
        <f>Engagement!P5</f>
        <v>8.4</v>
      </c>
    </row>
    <row r="5" spans="1:5" x14ac:dyDescent="0.2">
      <c r="A5" s="126"/>
      <c r="B5" s="16" t="s">
        <v>96</v>
      </c>
      <c r="C5" s="31">
        <f>Engagement!N6</f>
        <v>33</v>
      </c>
      <c r="D5" s="31">
        <f>Engagement!O6</f>
        <v>30.3</v>
      </c>
      <c r="E5" s="31">
        <f>Engagement!P6</f>
        <v>31.9</v>
      </c>
    </row>
    <row r="6" spans="1:5" x14ac:dyDescent="0.2">
      <c r="A6" s="126"/>
      <c r="B6" s="16" t="s">
        <v>97</v>
      </c>
      <c r="C6" s="31">
        <f>Engagement!N7</f>
        <v>39</v>
      </c>
      <c r="D6" s="31">
        <f>Engagement!O7</f>
        <v>40.200000000000003</v>
      </c>
      <c r="E6" s="31">
        <f>Engagement!P7</f>
        <v>39.5</v>
      </c>
    </row>
    <row r="7" spans="1:5" x14ac:dyDescent="0.2">
      <c r="A7" s="126"/>
      <c r="B7" s="16" t="s">
        <v>98</v>
      </c>
      <c r="C7" s="31">
        <f>Engagement!N8</f>
        <v>17.100000000000001</v>
      </c>
      <c r="D7" s="31">
        <f>Engagement!O8</f>
        <v>20.3</v>
      </c>
      <c r="E7" s="31">
        <f>Engagement!P8</f>
        <v>18.399999999999999</v>
      </c>
    </row>
    <row r="8" spans="1:5" x14ac:dyDescent="0.2">
      <c r="A8" s="126" t="s">
        <v>108</v>
      </c>
      <c r="B8" s="16" t="s">
        <v>94</v>
      </c>
      <c r="C8" s="31">
        <f>Engagement!N9</f>
        <v>2.6</v>
      </c>
      <c r="D8" s="31">
        <f>Engagement!O9</f>
        <v>4.4000000000000004</v>
      </c>
      <c r="E8" s="31">
        <f>Engagement!P9</f>
        <v>3.3</v>
      </c>
    </row>
    <row r="9" spans="1:5" x14ac:dyDescent="0.2">
      <c r="A9" s="126"/>
      <c r="B9" s="16" t="s">
        <v>95</v>
      </c>
      <c r="C9" s="31">
        <f>Engagement!N10</f>
        <v>11.9</v>
      </c>
      <c r="D9" s="31">
        <f>Engagement!O10</f>
        <v>15.3</v>
      </c>
      <c r="E9" s="31">
        <f>Engagement!P10</f>
        <v>13.3</v>
      </c>
    </row>
    <row r="10" spans="1:5" x14ac:dyDescent="0.2">
      <c r="A10" s="126"/>
      <c r="B10" s="16" t="s">
        <v>96</v>
      </c>
      <c r="C10" s="31">
        <f>Engagement!N11</f>
        <v>33.6</v>
      </c>
      <c r="D10" s="31">
        <f>Engagement!O11</f>
        <v>33.200000000000003</v>
      </c>
      <c r="E10" s="31">
        <f>Engagement!P11</f>
        <v>33.4</v>
      </c>
    </row>
    <row r="11" spans="1:5" x14ac:dyDescent="0.2">
      <c r="A11" s="126"/>
      <c r="B11" s="16" t="s">
        <v>97</v>
      </c>
      <c r="C11" s="31">
        <f>Engagement!N12</f>
        <v>35.799999999999997</v>
      </c>
      <c r="D11" s="31">
        <f>Engagement!O12</f>
        <v>32</v>
      </c>
      <c r="E11" s="31">
        <f>Engagement!P12</f>
        <v>34.299999999999997</v>
      </c>
    </row>
    <row r="12" spans="1:5" x14ac:dyDescent="0.2">
      <c r="A12" s="126"/>
      <c r="B12" s="16" t="s">
        <v>98</v>
      </c>
      <c r="C12" s="31">
        <f>Engagement!N13</f>
        <v>16.100000000000001</v>
      </c>
      <c r="D12" s="31">
        <f>Engagement!O13</f>
        <v>15.2</v>
      </c>
      <c r="E12" s="31">
        <f>Engagement!P13</f>
        <v>15.7</v>
      </c>
    </row>
    <row r="13" spans="1:5" x14ac:dyDescent="0.2">
      <c r="A13" s="126" t="s">
        <v>109</v>
      </c>
      <c r="B13" s="16" t="s">
        <v>150</v>
      </c>
      <c r="C13" s="31">
        <f>Engagement!N14</f>
        <v>9</v>
      </c>
      <c r="D13" s="31">
        <f>Engagement!O14</f>
        <v>7.7</v>
      </c>
      <c r="E13" s="31">
        <f>Engagement!P14</f>
        <v>8.5</v>
      </c>
    </row>
    <row r="14" spans="1:5" x14ac:dyDescent="0.2">
      <c r="A14" s="126"/>
      <c r="B14" s="16" t="s">
        <v>151</v>
      </c>
      <c r="C14" s="31">
        <f>Engagement!N15</f>
        <v>36.799999999999997</v>
      </c>
      <c r="D14" s="31">
        <f>Engagement!O15</f>
        <v>33.799999999999997</v>
      </c>
      <c r="E14" s="31">
        <f>Engagement!P15</f>
        <v>35.6</v>
      </c>
    </row>
    <row r="15" spans="1:5" x14ac:dyDescent="0.2">
      <c r="A15" s="126"/>
      <c r="B15" s="16" t="s">
        <v>152</v>
      </c>
      <c r="C15" s="31">
        <f>Engagement!N16</f>
        <v>34.6</v>
      </c>
      <c r="D15" s="31">
        <f>Engagement!O16</f>
        <v>35.299999999999997</v>
      </c>
      <c r="E15" s="31">
        <f>Engagement!P16</f>
        <v>34.9</v>
      </c>
    </row>
    <row r="16" spans="1:5" x14ac:dyDescent="0.2">
      <c r="A16" s="126"/>
      <c r="B16" s="16" t="s">
        <v>153</v>
      </c>
      <c r="C16" s="31">
        <f>Engagement!N17</f>
        <v>19.5</v>
      </c>
      <c r="D16" s="31">
        <f>Engagement!O17</f>
        <v>23.2</v>
      </c>
      <c r="E16" s="31">
        <f>Engagement!P17</f>
        <v>21</v>
      </c>
    </row>
    <row r="17" spans="1:5" x14ac:dyDescent="0.2">
      <c r="A17" s="126" t="s">
        <v>110</v>
      </c>
      <c r="B17" s="16" t="s">
        <v>150</v>
      </c>
      <c r="C17" s="31">
        <f>Engagement!N18</f>
        <v>6.9</v>
      </c>
      <c r="D17" s="31">
        <f>Engagement!O18</f>
        <v>6.9</v>
      </c>
      <c r="E17" s="31">
        <f>Engagement!P18</f>
        <v>6.9</v>
      </c>
    </row>
    <row r="18" spans="1:5" x14ac:dyDescent="0.2">
      <c r="A18" s="126"/>
      <c r="B18" s="16" t="s">
        <v>151</v>
      </c>
      <c r="C18" s="31">
        <f>Engagement!N19</f>
        <v>32.700000000000003</v>
      </c>
      <c r="D18" s="31">
        <f>Engagement!O19</f>
        <v>28.7</v>
      </c>
      <c r="E18" s="31">
        <f>Engagement!P19</f>
        <v>31.1</v>
      </c>
    </row>
    <row r="19" spans="1:5" x14ac:dyDescent="0.2">
      <c r="A19" s="126"/>
      <c r="B19" s="16" t="s">
        <v>152</v>
      </c>
      <c r="C19" s="31">
        <f>Engagement!N20</f>
        <v>36.9</v>
      </c>
      <c r="D19" s="31">
        <f>Engagement!O20</f>
        <v>34.799999999999997</v>
      </c>
      <c r="E19" s="31">
        <f>Engagement!P20</f>
        <v>36</v>
      </c>
    </row>
    <row r="20" spans="1:5" x14ac:dyDescent="0.2">
      <c r="A20" s="126"/>
      <c r="B20" s="16" t="s">
        <v>153</v>
      </c>
      <c r="C20" s="31">
        <f>Engagement!N21</f>
        <v>23.5</v>
      </c>
      <c r="D20" s="31">
        <f>Engagement!O21</f>
        <v>29.6</v>
      </c>
      <c r="E20" s="31">
        <f>Engagement!P21</f>
        <v>25.9</v>
      </c>
    </row>
    <row r="21" spans="1:5" x14ac:dyDescent="0.2">
      <c r="A21" s="126" t="s">
        <v>111</v>
      </c>
      <c r="B21" s="16" t="s">
        <v>150</v>
      </c>
      <c r="C21" s="31">
        <f>Engagement!N22</f>
        <v>16.2</v>
      </c>
      <c r="D21" s="31">
        <f>Engagement!O22</f>
        <v>14.9</v>
      </c>
      <c r="E21" s="31">
        <f>Engagement!P22</f>
        <v>15.7</v>
      </c>
    </row>
    <row r="22" spans="1:5" x14ac:dyDescent="0.2">
      <c r="A22" s="126"/>
      <c r="B22" s="16" t="s">
        <v>151</v>
      </c>
      <c r="C22" s="31">
        <f>Engagement!N23</f>
        <v>38.4</v>
      </c>
      <c r="D22" s="31">
        <f>Engagement!O23</f>
        <v>37.9</v>
      </c>
      <c r="E22" s="31">
        <f>Engagement!P23</f>
        <v>38.200000000000003</v>
      </c>
    </row>
    <row r="23" spans="1:5" x14ac:dyDescent="0.2">
      <c r="A23" s="126"/>
      <c r="B23" s="16" t="s">
        <v>152</v>
      </c>
      <c r="C23" s="31">
        <f>Engagement!N24</f>
        <v>27.4</v>
      </c>
      <c r="D23" s="31">
        <f>Engagement!O24</f>
        <v>27.6</v>
      </c>
      <c r="E23" s="31">
        <f>Engagement!P24</f>
        <v>27.5</v>
      </c>
    </row>
    <row r="24" spans="1:5" x14ac:dyDescent="0.2">
      <c r="A24" s="126"/>
      <c r="B24" s="16" t="s">
        <v>153</v>
      </c>
      <c r="C24" s="31">
        <f>Engagement!N25</f>
        <v>17.899999999999999</v>
      </c>
      <c r="D24" s="31">
        <f>Engagement!O25</f>
        <v>19.600000000000001</v>
      </c>
      <c r="E24" s="31">
        <f>Engagement!P25</f>
        <v>18.600000000000001</v>
      </c>
    </row>
    <row r="25" spans="1:5" x14ac:dyDescent="0.2">
      <c r="A25" s="126" t="s">
        <v>112</v>
      </c>
      <c r="B25" s="16" t="s">
        <v>150</v>
      </c>
      <c r="C25" s="31">
        <f>Engagement!N26</f>
        <v>7</v>
      </c>
      <c r="D25" s="31">
        <f>Engagement!O26</f>
        <v>8.4</v>
      </c>
      <c r="E25" s="31">
        <f>Engagement!P26</f>
        <v>7.6</v>
      </c>
    </row>
    <row r="26" spans="1:5" x14ac:dyDescent="0.2">
      <c r="A26" s="126"/>
      <c r="B26" s="16" t="s">
        <v>151</v>
      </c>
      <c r="C26" s="31">
        <f>Engagement!N27</f>
        <v>38.700000000000003</v>
      </c>
      <c r="D26" s="31">
        <f>Engagement!O27</f>
        <v>39.6</v>
      </c>
      <c r="E26" s="31">
        <f>Engagement!P27</f>
        <v>39.1</v>
      </c>
    </row>
    <row r="27" spans="1:5" x14ac:dyDescent="0.2">
      <c r="A27" s="126"/>
      <c r="B27" s="16" t="s">
        <v>152</v>
      </c>
      <c r="C27" s="31">
        <f>Engagement!N28</f>
        <v>36</v>
      </c>
      <c r="D27" s="31">
        <f>Engagement!O28</f>
        <v>33.799999999999997</v>
      </c>
      <c r="E27" s="31">
        <f>Engagement!P28</f>
        <v>35.1</v>
      </c>
    </row>
    <row r="28" spans="1:5" x14ac:dyDescent="0.2">
      <c r="A28" s="126"/>
      <c r="B28" s="16" t="s">
        <v>153</v>
      </c>
      <c r="C28" s="31">
        <f>Engagement!N29</f>
        <v>18.3</v>
      </c>
      <c r="D28" s="31">
        <f>Engagement!O29</f>
        <v>18.2</v>
      </c>
      <c r="E28" s="31">
        <f>Engagement!P29</f>
        <v>18.3</v>
      </c>
    </row>
    <row r="29" spans="1:5" x14ac:dyDescent="0.2">
      <c r="A29" s="126" t="s">
        <v>113</v>
      </c>
      <c r="B29" s="16" t="s">
        <v>94</v>
      </c>
      <c r="C29" s="31">
        <f>Engagement!N30</f>
        <v>3.8</v>
      </c>
      <c r="D29" s="31">
        <f>Engagement!O30</f>
        <v>4.5999999999999996</v>
      </c>
      <c r="E29" s="31">
        <f>Engagement!P30</f>
        <v>4.0999999999999996</v>
      </c>
    </row>
    <row r="30" spans="1:5" x14ac:dyDescent="0.2">
      <c r="A30" s="126"/>
      <c r="B30" s="16" t="s">
        <v>95</v>
      </c>
      <c r="C30" s="31">
        <f>Engagement!N31</f>
        <v>12.2</v>
      </c>
      <c r="D30" s="31">
        <f>Engagement!O31</f>
        <v>13.7</v>
      </c>
      <c r="E30" s="31">
        <f>Engagement!P31</f>
        <v>12.8</v>
      </c>
    </row>
    <row r="31" spans="1:5" x14ac:dyDescent="0.2">
      <c r="A31" s="126"/>
      <c r="B31" s="16" t="s">
        <v>96</v>
      </c>
      <c r="C31" s="31">
        <f>Engagement!N32</f>
        <v>28.5</v>
      </c>
      <c r="D31" s="31">
        <f>Engagement!O32</f>
        <v>28</v>
      </c>
      <c r="E31" s="31">
        <f>Engagement!P32</f>
        <v>28.3</v>
      </c>
    </row>
    <row r="32" spans="1:5" x14ac:dyDescent="0.2">
      <c r="A32" s="126"/>
      <c r="B32" s="16" t="s">
        <v>97</v>
      </c>
      <c r="C32" s="31">
        <f>Engagement!N33</f>
        <v>32</v>
      </c>
      <c r="D32" s="31">
        <f>Engagement!O33</f>
        <v>28.6</v>
      </c>
      <c r="E32" s="31">
        <f>Engagement!P33</f>
        <v>30.6</v>
      </c>
    </row>
    <row r="33" spans="1:5" x14ac:dyDescent="0.2">
      <c r="A33" s="126"/>
      <c r="B33" s="16" t="s">
        <v>98</v>
      </c>
      <c r="C33" s="31">
        <f>Engagement!N34</f>
        <v>23.5</v>
      </c>
      <c r="D33" s="31">
        <f>Engagement!O34</f>
        <v>25.1</v>
      </c>
      <c r="E33" s="31">
        <f>Engagement!P34</f>
        <v>24.1</v>
      </c>
    </row>
  </sheetData>
  <mergeCells count="9">
    <mergeCell ref="A1:E1"/>
    <mergeCell ref="A3:A7"/>
    <mergeCell ref="A2:B2"/>
    <mergeCell ref="A29:A33"/>
    <mergeCell ref="A25:A28"/>
    <mergeCell ref="A21:A24"/>
    <mergeCell ref="A17:A20"/>
    <mergeCell ref="A13:A16"/>
    <mergeCell ref="A8:A12"/>
  </mergeCells>
  <pageMargins left="0.7" right="0.7" top="0.75" bottom="0.75" header="0.3" footer="0.3"/>
  <pageSetup paperSize="9" scale="9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Normal="100" workbookViewId="0">
      <selection sqref="A1:H1"/>
    </sheetView>
  </sheetViews>
  <sheetFormatPr defaultRowHeight="12" x14ac:dyDescent="0.25"/>
  <cols>
    <col min="1" max="1" width="18.5703125" style="8" customWidth="1"/>
    <col min="2" max="2" width="18.5703125" style="14" customWidth="1"/>
    <col min="3" max="5" width="18.5703125" style="4" customWidth="1"/>
    <col min="6" max="16384" width="9.140625" style="4"/>
  </cols>
  <sheetData>
    <row r="1" spans="1:5" x14ac:dyDescent="0.25">
      <c r="A1" s="128" t="s">
        <v>832</v>
      </c>
      <c r="B1" s="128"/>
      <c r="C1" s="128"/>
      <c r="D1" s="128"/>
      <c r="E1" s="128"/>
    </row>
    <row r="2" spans="1:5" x14ac:dyDescent="0.25">
      <c r="A2" s="151" t="s">
        <v>149</v>
      </c>
      <c r="B2" s="152"/>
      <c r="C2" s="2" t="s">
        <v>158</v>
      </c>
      <c r="D2" s="2" t="s">
        <v>159</v>
      </c>
      <c r="E2" s="2" t="s">
        <v>160</v>
      </c>
    </row>
    <row r="3" spans="1:5" x14ac:dyDescent="0.25">
      <c r="A3" s="126" t="s">
        <v>114</v>
      </c>
      <c r="B3" s="16" t="s">
        <v>94</v>
      </c>
      <c r="C3" s="31">
        <f>Teaching!N4</f>
        <v>0.8</v>
      </c>
      <c r="D3" s="31">
        <f>Teaching!O4</f>
        <v>1.9</v>
      </c>
      <c r="E3" s="31">
        <f>Teaching!P4</f>
        <v>1.3</v>
      </c>
    </row>
    <row r="4" spans="1:5" x14ac:dyDescent="0.25">
      <c r="A4" s="126"/>
      <c r="B4" s="16" t="s">
        <v>95</v>
      </c>
      <c r="C4" s="31">
        <f>Teaching!N5</f>
        <v>4.4000000000000004</v>
      </c>
      <c r="D4" s="31">
        <f>Teaching!O5</f>
        <v>6.6</v>
      </c>
      <c r="E4" s="31">
        <f>Teaching!P5</f>
        <v>5.3</v>
      </c>
    </row>
    <row r="5" spans="1:5" x14ac:dyDescent="0.25">
      <c r="A5" s="126"/>
      <c r="B5" s="16" t="s">
        <v>96</v>
      </c>
      <c r="C5" s="31">
        <f>Teaching!N6</f>
        <v>27.3</v>
      </c>
      <c r="D5" s="31">
        <f>Teaching!O6</f>
        <v>31</v>
      </c>
      <c r="E5" s="31">
        <f>Teaching!P6</f>
        <v>28.8</v>
      </c>
    </row>
    <row r="6" spans="1:5" x14ac:dyDescent="0.25">
      <c r="A6" s="126"/>
      <c r="B6" s="16" t="s">
        <v>97</v>
      </c>
      <c r="C6" s="31">
        <f>Teaching!N7</f>
        <v>48.6</v>
      </c>
      <c r="D6" s="31">
        <f>Teaching!O7</f>
        <v>44.7</v>
      </c>
      <c r="E6" s="31">
        <f>Teaching!P7</f>
        <v>47</v>
      </c>
    </row>
    <row r="7" spans="1:5" x14ac:dyDescent="0.25">
      <c r="A7" s="126"/>
      <c r="B7" s="16" t="s">
        <v>98</v>
      </c>
      <c r="C7" s="31">
        <f>Teaching!N8</f>
        <v>18.899999999999999</v>
      </c>
      <c r="D7" s="31">
        <f>Teaching!O8</f>
        <v>15.8</v>
      </c>
      <c r="E7" s="31">
        <f>Teaching!P8</f>
        <v>17.600000000000001</v>
      </c>
    </row>
    <row r="8" spans="1:5" x14ac:dyDescent="0.25">
      <c r="A8" s="126" t="s">
        <v>115</v>
      </c>
      <c r="B8" s="16" t="s">
        <v>94</v>
      </c>
      <c r="C8" s="31">
        <f>Teaching!N9</f>
        <v>0.5</v>
      </c>
      <c r="D8" s="31">
        <f>Teaching!O9</f>
        <v>1.1000000000000001</v>
      </c>
      <c r="E8" s="31">
        <f>Teaching!P9</f>
        <v>0.8</v>
      </c>
    </row>
    <row r="9" spans="1:5" x14ac:dyDescent="0.25">
      <c r="A9" s="126"/>
      <c r="B9" s="16" t="s">
        <v>95</v>
      </c>
      <c r="C9" s="31">
        <f>Teaching!N10</f>
        <v>3.6</v>
      </c>
      <c r="D9" s="31">
        <f>Teaching!O10</f>
        <v>4.8</v>
      </c>
      <c r="E9" s="31">
        <f>Teaching!P10</f>
        <v>4.0999999999999996</v>
      </c>
    </row>
    <row r="10" spans="1:5" x14ac:dyDescent="0.25">
      <c r="A10" s="126"/>
      <c r="B10" s="16" t="s">
        <v>96</v>
      </c>
      <c r="C10" s="31">
        <f>Teaching!N11</f>
        <v>25.2</v>
      </c>
      <c r="D10" s="31">
        <f>Teaching!O11</f>
        <v>26.1</v>
      </c>
      <c r="E10" s="31">
        <f>Teaching!P11</f>
        <v>25.6</v>
      </c>
    </row>
    <row r="11" spans="1:5" x14ac:dyDescent="0.25">
      <c r="A11" s="126"/>
      <c r="B11" s="16" t="s">
        <v>97</v>
      </c>
      <c r="C11" s="31">
        <f>Teaching!N12</f>
        <v>44.9</v>
      </c>
      <c r="D11" s="31">
        <f>Teaching!O12</f>
        <v>43.2</v>
      </c>
      <c r="E11" s="31">
        <f>Teaching!P12</f>
        <v>44.2</v>
      </c>
    </row>
    <row r="12" spans="1:5" x14ac:dyDescent="0.25">
      <c r="A12" s="126"/>
      <c r="B12" s="16" t="s">
        <v>98</v>
      </c>
      <c r="C12" s="31">
        <f>Teaching!N13</f>
        <v>25.8</v>
      </c>
      <c r="D12" s="31">
        <f>Teaching!O13</f>
        <v>24.8</v>
      </c>
      <c r="E12" s="31">
        <f>Teaching!P13</f>
        <v>25.4</v>
      </c>
    </row>
    <row r="13" spans="1:5" x14ac:dyDescent="0.25">
      <c r="A13" s="126" t="s">
        <v>116</v>
      </c>
      <c r="B13" s="16" t="s">
        <v>94</v>
      </c>
      <c r="C13" s="31">
        <f>Teaching!N14</f>
        <v>1</v>
      </c>
      <c r="D13" s="31">
        <f>Teaching!O14</f>
        <v>1.8</v>
      </c>
      <c r="E13" s="31">
        <f>Teaching!P14</f>
        <v>1.3</v>
      </c>
    </row>
    <row r="14" spans="1:5" x14ac:dyDescent="0.25">
      <c r="A14" s="126"/>
      <c r="B14" s="16" t="s">
        <v>95</v>
      </c>
      <c r="C14" s="31">
        <f>Teaching!N15</f>
        <v>6.8</v>
      </c>
      <c r="D14" s="31">
        <f>Teaching!O15</f>
        <v>8.4</v>
      </c>
      <c r="E14" s="31">
        <f>Teaching!P15</f>
        <v>7.4</v>
      </c>
    </row>
    <row r="15" spans="1:5" x14ac:dyDescent="0.25">
      <c r="A15" s="126"/>
      <c r="B15" s="16" t="s">
        <v>96</v>
      </c>
      <c r="C15" s="31">
        <f>Teaching!N16</f>
        <v>30.5</v>
      </c>
      <c r="D15" s="31">
        <f>Teaching!O16</f>
        <v>30.8</v>
      </c>
      <c r="E15" s="31">
        <f>Teaching!P16</f>
        <v>30.6</v>
      </c>
    </row>
    <row r="16" spans="1:5" x14ac:dyDescent="0.25">
      <c r="A16" s="126"/>
      <c r="B16" s="16" t="s">
        <v>97</v>
      </c>
      <c r="C16" s="31">
        <f>Teaching!N17</f>
        <v>42.6</v>
      </c>
      <c r="D16" s="31">
        <f>Teaching!O17</f>
        <v>40.5</v>
      </c>
      <c r="E16" s="31">
        <f>Teaching!P17</f>
        <v>41.7</v>
      </c>
    </row>
    <row r="17" spans="1:5" x14ac:dyDescent="0.25">
      <c r="A17" s="126"/>
      <c r="B17" s="16" t="s">
        <v>98</v>
      </c>
      <c r="C17" s="31">
        <f>Teaching!N18</f>
        <v>19.2</v>
      </c>
      <c r="D17" s="31">
        <f>Teaching!O18</f>
        <v>18.5</v>
      </c>
      <c r="E17" s="31">
        <f>Teaching!P18</f>
        <v>18.899999999999999</v>
      </c>
    </row>
    <row r="18" spans="1:5" x14ac:dyDescent="0.25">
      <c r="A18" s="126" t="s">
        <v>117</v>
      </c>
      <c r="B18" s="16" t="s">
        <v>94</v>
      </c>
      <c r="C18" s="31">
        <f>Teaching!N19</f>
        <v>1.9</v>
      </c>
      <c r="D18" s="31">
        <f>Teaching!O19</f>
        <v>3</v>
      </c>
      <c r="E18" s="31">
        <f>Teaching!P19</f>
        <v>2.4</v>
      </c>
    </row>
    <row r="19" spans="1:5" x14ac:dyDescent="0.25">
      <c r="A19" s="126"/>
      <c r="B19" s="16" t="s">
        <v>95</v>
      </c>
      <c r="C19" s="31">
        <f>Teaching!N20</f>
        <v>8.8000000000000007</v>
      </c>
      <c r="D19" s="31">
        <f>Teaching!O20</f>
        <v>10.199999999999999</v>
      </c>
      <c r="E19" s="31">
        <f>Teaching!P20</f>
        <v>9.3000000000000007</v>
      </c>
    </row>
    <row r="20" spans="1:5" x14ac:dyDescent="0.25">
      <c r="A20" s="126"/>
      <c r="B20" s="16" t="s">
        <v>96</v>
      </c>
      <c r="C20" s="31">
        <f>Teaching!N21</f>
        <v>30.9</v>
      </c>
      <c r="D20" s="31">
        <f>Teaching!O21</f>
        <v>31.3</v>
      </c>
      <c r="E20" s="31">
        <f>Teaching!P21</f>
        <v>31</v>
      </c>
    </row>
    <row r="21" spans="1:5" x14ac:dyDescent="0.25">
      <c r="A21" s="126"/>
      <c r="B21" s="16" t="s">
        <v>97</v>
      </c>
      <c r="C21" s="31">
        <f>Teaching!N22</f>
        <v>39</v>
      </c>
      <c r="D21" s="31">
        <f>Teaching!O22</f>
        <v>36.9</v>
      </c>
      <c r="E21" s="31">
        <f>Teaching!P22</f>
        <v>38.200000000000003</v>
      </c>
    </row>
    <row r="22" spans="1:5" x14ac:dyDescent="0.25">
      <c r="A22" s="126"/>
      <c r="B22" s="16" t="s">
        <v>98</v>
      </c>
      <c r="C22" s="31">
        <f>Teaching!N23</f>
        <v>19.399999999999999</v>
      </c>
      <c r="D22" s="31">
        <f>Teaching!O23</f>
        <v>18.7</v>
      </c>
      <c r="E22" s="31">
        <f>Teaching!P23</f>
        <v>19.100000000000001</v>
      </c>
    </row>
    <row r="23" spans="1:5" x14ac:dyDescent="0.25">
      <c r="A23" s="126" t="s">
        <v>118</v>
      </c>
      <c r="B23" s="16" t="s">
        <v>94</v>
      </c>
      <c r="C23" s="31">
        <f>Teaching!N24</f>
        <v>1</v>
      </c>
      <c r="D23" s="31">
        <f>Teaching!O24</f>
        <v>1.7</v>
      </c>
      <c r="E23" s="31">
        <f>Teaching!P24</f>
        <v>1.3</v>
      </c>
    </row>
    <row r="24" spans="1:5" x14ac:dyDescent="0.25">
      <c r="A24" s="126"/>
      <c r="B24" s="16" t="s">
        <v>95</v>
      </c>
      <c r="C24" s="31">
        <f>Teaching!N25</f>
        <v>6.8</v>
      </c>
      <c r="D24" s="31">
        <f>Teaching!O25</f>
        <v>8.3000000000000007</v>
      </c>
      <c r="E24" s="31">
        <f>Teaching!P25</f>
        <v>7.4</v>
      </c>
    </row>
    <row r="25" spans="1:5" x14ac:dyDescent="0.25">
      <c r="A25" s="126"/>
      <c r="B25" s="16" t="s">
        <v>96</v>
      </c>
      <c r="C25" s="31">
        <f>Teaching!N26</f>
        <v>28.9</v>
      </c>
      <c r="D25" s="31">
        <f>Teaching!O26</f>
        <v>29.5</v>
      </c>
      <c r="E25" s="31">
        <f>Teaching!P26</f>
        <v>29.1</v>
      </c>
    </row>
    <row r="26" spans="1:5" x14ac:dyDescent="0.25">
      <c r="A26" s="126"/>
      <c r="B26" s="16" t="s">
        <v>97</v>
      </c>
      <c r="C26" s="31">
        <f>Teaching!N27</f>
        <v>42.5</v>
      </c>
      <c r="D26" s="31">
        <f>Teaching!O27</f>
        <v>41.6</v>
      </c>
      <c r="E26" s="31">
        <f>Teaching!P27</f>
        <v>42.2</v>
      </c>
    </row>
    <row r="27" spans="1:5" x14ac:dyDescent="0.25">
      <c r="A27" s="126"/>
      <c r="B27" s="16" t="s">
        <v>98</v>
      </c>
      <c r="C27" s="31">
        <f>Teaching!N28</f>
        <v>20.8</v>
      </c>
      <c r="D27" s="31">
        <f>Teaching!O28</f>
        <v>18.899999999999999</v>
      </c>
      <c r="E27" s="31">
        <f>Teaching!P28</f>
        <v>20.100000000000001</v>
      </c>
    </row>
    <row r="28" spans="1:5" x14ac:dyDescent="0.25">
      <c r="A28" s="126" t="s">
        <v>119</v>
      </c>
      <c r="B28" s="16" t="s">
        <v>94</v>
      </c>
      <c r="C28" s="31">
        <f>Teaching!N29</f>
        <v>0.9</v>
      </c>
      <c r="D28" s="31">
        <f>Teaching!O29</f>
        <v>1.6</v>
      </c>
      <c r="E28" s="31">
        <f>Teaching!P29</f>
        <v>1.2</v>
      </c>
    </row>
    <row r="29" spans="1:5" x14ac:dyDescent="0.25">
      <c r="A29" s="126"/>
      <c r="B29" s="16" t="s">
        <v>95</v>
      </c>
      <c r="C29" s="31">
        <f>Teaching!N30</f>
        <v>5.3</v>
      </c>
      <c r="D29" s="31">
        <f>Teaching!O30</f>
        <v>6.9</v>
      </c>
      <c r="E29" s="31">
        <f>Teaching!P30</f>
        <v>5.9</v>
      </c>
    </row>
    <row r="30" spans="1:5" x14ac:dyDescent="0.25">
      <c r="A30" s="126"/>
      <c r="B30" s="16" t="s">
        <v>96</v>
      </c>
      <c r="C30" s="31">
        <f>Teaching!N31</f>
        <v>25.8</v>
      </c>
      <c r="D30" s="31">
        <f>Teaching!O31</f>
        <v>26.7</v>
      </c>
      <c r="E30" s="31">
        <f>Teaching!P31</f>
        <v>26.2</v>
      </c>
    </row>
    <row r="31" spans="1:5" x14ac:dyDescent="0.25">
      <c r="A31" s="126"/>
      <c r="B31" s="16" t="s">
        <v>97</v>
      </c>
      <c r="C31" s="31">
        <f>Teaching!N32</f>
        <v>43.6</v>
      </c>
      <c r="D31" s="31">
        <f>Teaching!O32</f>
        <v>41.8</v>
      </c>
      <c r="E31" s="31">
        <f>Teaching!P32</f>
        <v>42.9</v>
      </c>
    </row>
    <row r="32" spans="1:5" x14ac:dyDescent="0.25">
      <c r="A32" s="126"/>
      <c r="B32" s="16" t="s">
        <v>98</v>
      </c>
      <c r="C32" s="31">
        <f>Teaching!N33</f>
        <v>24.3</v>
      </c>
      <c r="D32" s="31">
        <f>Teaching!O33</f>
        <v>22.9</v>
      </c>
      <c r="E32" s="31">
        <f>Teaching!P33</f>
        <v>23.8</v>
      </c>
    </row>
    <row r="33" spans="1:5" x14ac:dyDescent="0.25">
      <c r="A33" s="126" t="s">
        <v>120</v>
      </c>
      <c r="B33" s="16" t="s">
        <v>94</v>
      </c>
      <c r="C33" s="31">
        <f>Teaching!N34</f>
        <v>2.7</v>
      </c>
      <c r="D33" s="31">
        <f>Teaching!O34</f>
        <v>3.6</v>
      </c>
      <c r="E33" s="31">
        <f>Teaching!P34</f>
        <v>3.1</v>
      </c>
    </row>
    <row r="34" spans="1:5" x14ac:dyDescent="0.25">
      <c r="A34" s="126"/>
      <c r="B34" s="16" t="s">
        <v>95</v>
      </c>
      <c r="C34" s="31">
        <f>Teaching!N35</f>
        <v>14.1</v>
      </c>
      <c r="D34" s="31">
        <f>Teaching!O35</f>
        <v>13.9</v>
      </c>
      <c r="E34" s="31">
        <f>Teaching!P35</f>
        <v>14</v>
      </c>
    </row>
    <row r="35" spans="1:5" x14ac:dyDescent="0.25">
      <c r="A35" s="126"/>
      <c r="B35" s="16" t="s">
        <v>96</v>
      </c>
      <c r="C35" s="31">
        <f>Teaching!N36</f>
        <v>34.200000000000003</v>
      </c>
      <c r="D35" s="31">
        <f>Teaching!O36</f>
        <v>33.5</v>
      </c>
      <c r="E35" s="31">
        <f>Teaching!P36</f>
        <v>33.9</v>
      </c>
    </row>
    <row r="36" spans="1:5" x14ac:dyDescent="0.25">
      <c r="A36" s="126"/>
      <c r="B36" s="16" t="s">
        <v>97</v>
      </c>
      <c r="C36" s="31">
        <f>Teaching!N37</f>
        <v>34</v>
      </c>
      <c r="D36" s="31">
        <f>Teaching!O37</f>
        <v>33.799999999999997</v>
      </c>
      <c r="E36" s="31">
        <f>Teaching!P37</f>
        <v>33.9</v>
      </c>
    </row>
    <row r="37" spans="1:5" x14ac:dyDescent="0.25">
      <c r="A37" s="126"/>
      <c r="B37" s="16" t="s">
        <v>98</v>
      </c>
      <c r="C37" s="31">
        <f>Teaching!N38</f>
        <v>15</v>
      </c>
      <c r="D37" s="31">
        <f>Teaching!O38</f>
        <v>15.1</v>
      </c>
      <c r="E37" s="31">
        <f>Teaching!P38</f>
        <v>15</v>
      </c>
    </row>
    <row r="38" spans="1:5" x14ac:dyDescent="0.25">
      <c r="A38" s="126" t="s">
        <v>121</v>
      </c>
      <c r="B38" s="16" t="s">
        <v>94</v>
      </c>
      <c r="C38" s="31">
        <f>Teaching!N39</f>
        <v>0.8</v>
      </c>
      <c r="D38" s="31">
        <f>Teaching!O39</f>
        <v>1.5</v>
      </c>
      <c r="E38" s="31">
        <f>Teaching!P39</f>
        <v>1.1000000000000001</v>
      </c>
    </row>
    <row r="39" spans="1:5" x14ac:dyDescent="0.25">
      <c r="A39" s="126"/>
      <c r="B39" s="16" t="s">
        <v>95</v>
      </c>
      <c r="C39" s="31">
        <f>Teaching!N40</f>
        <v>4.5999999999999996</v>
      </c>
      <c r="D39" s="31">
        <f>Teaching!O40</f>
        <v>5.5</v>
      </c>
      <c r="E39" s="31">
        <f>Teaching!P40</f>
        <v>5</v>
      </c>
    </row>
    <row r="40" spans="1:5" x14ac:dyDescent="0.25">
      <c r="A40" s="126"/>
      <c r="B40" s="16" t="s">
        <v>96</v>
      </c>
      <c r="C40" s="31">
        <f>Teaching!N41</f>
        <v>24.3</v>
      </c>
      <c r="D40" s="31">
        <f>Teaching!O41</f>
        <v>25.1</v>
      </c>
      <c r="E40" s="31">
        <f>Teaching!P41</f>
        <v>24.6</v>
      </c>
    </row>
    <row r="41" spans="1:5" x14ac:dyDescent="0.25">
      <c r="A41" s="126"/>
      <c r="B41" s="16" t="s">
        <v>97</v>
      </c>
      <c r="C41" s="31">
        <f>Teaching!N42</f>
        <v>41.2</v>
      </c>
      <c r="D41" s="31">
        <f>Teaching!O42</f>
        <v>40.200000000000003</v>
      </c>
      <c r="E41" s="31">
        <f>Teaching!P42</f>
        <v>40.799999999999997</v>
      </c>
    </row>
    <row r="42" spans="1:5" x14ac:dyDescent="0.25">
      <c r="A42" s="126"/>
      <c r="B42" s="16" t="s">
        <v>98</v>
      </c>
      <c r="C42" s="31">
        <f>Teaching!N43</f>
        <v>29</v>
      </c>
      <c r="D42" s="31">
        <f>Teaching!O43</f>
        <v>27.6</v>
      </c>
      <c r="E42" s="31">
        <f>Teaching!P43</f>
        <v>28.5</v>
      </c>
    </row>
    <row r="43" spans="1:5" x14ac:dyDescent="0.25">
      <c r="A43" s="126" t="s">
        <v>122</v>
      </c>
      <c r="B43" s="16" t="s">
        <v>94</v>
      </c>
      <c r="C43" s="31">
        <f>Teaching!N44</f>
        <v>0.6</v>
      </c>
      <c r="D43" s="31">
        <f>Teaching!O44</f>
        <v>1.2</v>
      </c>
      <c r="E43" s="31">
        <f>Teaching!P44</f>
        <v>0.8</v>
      </c>
    </row>
    <row r="44" spans="1:5" x14ac:dyDescent="0.25">
      <c r="A44" s="126"/>
      <c r="B44" s="16" t="s">
        <v>95</v>
      </c>
      <c r="C44" s="31">
        <f>Teaching!N45</f>
        <v>3.1</v>
      </c>
      <c r="D44" s="31">
        <f>Teaching!O45</f>
        <v>4.7</v>
      </c>
      <c r="E44" s="31">
        <f>Teaching!P45</f>
        <v>3.7</v>
      </c>
    </row>
    <row r="45" spans="1:5" x14ac:dyDescent="0.25">
      <c r="A45" s="126"/>
      <c r="B45" s="16" t="s">
        <v>96</v>
      </c>
      <c r="C45" s="31">
        <f>Teaching!N46</f>
        <v>19.600000000000001</v>
      </c>
      <c r="D45" s="31">
        <f>Teaching!O46</f>
        <v>22.6</v>
      </c>
      <c r="E45" s="31">
        <f>Teaching!P46</f>
        <v>20.8</v>
      </c>
    </row>
    <row r="46" spans="1:5" x14ac:dyDescent="0.25">
      <c r="A46" s="126"/>
      <c r="B46" s="16" t="s">
        <v>97</v>
      </c>
      <c r="C46" s="31">
        <f>Teaching!N47</f>
        <v>49.1</v>
      </c>
      <c r="D46" s="31">
        <f>Teaching!O47</f>
        <v>46.4</v>
      </c>
      <c r="E46" s="31">
        <f>Teaching!P47</f>
        <v>48</v>
      </c>
    </row>
    <row r="47" spans="1:5" x14ac:dyDescent="0.25">
      <c r="A47" s="126"/>
      <c r="B47" s="16" t="s">
        <v>98</v>
      </c>
      <c r="C47" s="31">
        <f>Teaching!N48</f>
        <v>27.6</v>
      </c>
      <c r="D47" s="31">
        <f>Teaching!O48</f>
        <v>25</v>
      </c>
      <c r="E47" s="31">
        <f>Teaching!P48</f>
        <v>26.6</v>
      </c>
    </row>
    <row r="48" spans="1:5" x14ac:dyDescent="0.25">
      <c r="A48" s="126" t="s">
        <v>123</v>
      </c>
      <c r="B48" s="16" t="s">
        <v>154</v>
      </c>
      <c r="C48" s="31">
        <f>Teaching!N49</f>
        <v>2.1</v>
      </c>
      <c r="D48" s="31">
        <f>Teaching!O49</f>
        <v>4.2</v>
      </c>
      <c r="E48" s="31">
        <f>Teaching!P49</f>
        <v>2.9</v>
      </c>
    </row>
    <row r="49" spans="1:5" x14ac:dyDescent="0.25">
      <c r="A49" s="126"/>
      <c r="B49" s="16" t="s">
        <v>155</v>
      </c>
      <c r="C49" s="31">
        <f>Teaching!N50</f>
        <v>16.5</v>
      </c>
      <c r="D49" s="31">
        <f>Teaching!O50</f>
        <v>20.3</v>
      </c>
      <c r="E49" s="31">
        <f>Teaching!P50</f>
        <v>18.100000000000001</v>
      </c>
    </row>
    <row r="50" spans="1:5" x14ac:dyDescent="0.25">
      <c r="A50" s="126"/>
      <c r="B50" s="16" t="s">
        <v>156</v>
      </c>
      <c r="C50" s="31">
        <f>Teaching!N51</f>
        <v>54.3</v>
      </c>
      <c r="D50" s="31">
        <f>Teaching!O51</f>
        <v>51.5</v>
      </c>
      <c r="E50" s="31">
        <f>Teaching!P51</f>
        <v>53.2</v>
      </c>
    </row>
    <row r="51" spans="1:5" x14ac:dyDescent="0.25">
      <c r="A51" s="126"/>
      <c r="B51" s="16" t="s">
        <v>157</v>
      </c>
      <c r="C51" s="31">
        <f>Teaching!N52</f>
        <v>27.1</v>
      </c>
      <c r="D51" s="31">
        <f>Teaching!O52</f>
        <v>24</v>
      </c>
      <c r="E51" s="31">
        <f>Teaching!P52</f>
        <v>25.9</v>
      </c>
    </row>
    <row r="52" spans="1:5" x14ac:dyDescent="0.25">
      <c r="A52" s="126" t="s">
        <v>124</v>
      </c>
      <c r="B52" s="16" t="s">
        <v>154</v>
      </c>
      <c r="C52" s="31">
        <f>Teaching!N53</f>
        <v>2.2000000000000002</v>
      </c>
      <c r="D52" s="31">
        <f>Teaching!O53</f>
        <v>4.3</v>
      </c>
      <c r="E52" s="31">
        <f>Teaching!P53</f>
        <v>3</v>
      </c>
    </row>
    <row r="53" spans="1:5" x14ac:dyDescent="0.25">
      <c r="A53" s="126"/>
      <c r="B53" s="16" t="s">
        <v>155</v>
      </c>
      <c r="C53" s="31">
        <f>Teaching!N54</f>
        <v>16.3</v>
      </c>
      <c r="D53" s="31">
        <f>Teaching!O54</f>
        <v>20</v>
      </c>
      <c r="E53" s="31">
        <f>Teaching!P54</f>
        <v>17.8</v>
      </c>
    </row>
    <row r="54" spans="1:5" x14ac:dyDescent="0.25">
      <c r="A54" s="126"/>
      <c r="B54" s="16" t="s">
        <v>156</v>
      </c>
      <c r="C54" s="31">
        <f>Teaching!N55</f>
        <v>56</v>
      </c>
      <c r="D54" s="31">
        <f>Teaching!O55</f>
        <v>54.3</v>
      </c>
      <c r="E54" s="31">
        <f>Teaching!P55</f>
        <v>55.3</v>
      </c>
    </row>
    <row r="55" spans="1:5" x14ac:dyDescent="0.25">
      <c r="A55" s="126"/>
      <c r="B55" s="16" t="s">
        <v>157</v>
      </c>
      <c r="C55" s="31">
        <f>Teaching!N56</f>
        <v>25.4</v>
      </c>
      <c r="D55" s="31">
        <f>Teaching!O56</f>
        <v>21.4</v>
      </c>
      <c r="E55" s="31">
        <f>Teaching!P56</f>
        <v>23.8</v>
      </c>
    </row>
  </sheetData>
  <mergeCells count="13">
    <mergeCell ref="A1:E1"/>
    <mergeCell ref="A2:B2"/>
    <mergeCell ref="A52:A55"/>
    <mergeCell ref="A48:A51"/>
    <mergeCell ref="A43:A47"/>
    <mergeCell ref="A38:A42"/>
    <mergeCell ref="A33:A37"/>
    <mergeCell ref="A28:A32"/>
    <mergeCell ref="A23:A27"/>
    <mergeCell ref="A18:A22"/>
    <mergeCell ref="A13:A17"/>
    <mergeCell ref="A8:A12"/>
    <mergeCell ref="A3:A7"/>
  </mergeCells>
  <pageMargins left="0.7" right="0.7" top="0.75" bottom="0.75" header="0.3" footer="0.3"/>
  <pageSetup paperSize="9" scale="9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Normal="100" workbookViewId="0">
      <selection sqref="A1:H1"/>
    </sheetView>
  </sheetViews>
  <sheetFormatPr defaultRowHeight="12" x14ac:dyDescent="0.25"/>
  <cols>
    <col min="1" max="1" width="18.5703125" style="8" customWidth="1"/>
    <col min="2" max="2" width="18.5703125" style="14" customWidth="1"/>
    <col min="3" max="5" width="18.5703125" style="4" customWidth="1"/>
    <col min="6" max="16384" width="9.140625" style="4"/>
  </cols>
  <sheetData>
    <row r="1" spans="1:5" x14ac:dyDescent="0.25">
      <c r="A1" s="128" t="s">
        <v>833</v>
      </c>
      <c r="B1" s="128"/>
      <c r="C1" s="128"/>
      <c r="D1" s="128"/>
      <c r="E1" s="128"/>
    </row>
    <row r="2" spans="1:5" x14ac:dyDescent="0.25">
      <c r="A2" s="151" t="s">
        <v>149</v>
      </c>
      <c r="B2" s="152"/>
      <c r="C2" s="2" t="s">
        <v>158</v>
      </c>
      <c r="D2" s="2" t="s">
        <v>159</v>
      </c>
      <c r="E2" s="2" t="s">
        <v>160</v>
      </c>
    </row>
    <row r="3" spans="1:5" x14ac:dyDescent="0.25">
      <c r="A3" s="126" t="s">
        <v>125</v>
      </c>
      <c r="B3" s="16" t="s">
        <v>94</v>
      </c>
      <c r="C3" s="31">
        <f>Support!N4</f>
        <v>2.6</v>
      </c>
      <c r="D3" s="31">
        <f>Support!O4</f>
        <v>3.8</v>
      </c>
      <c r="E3" s="31">
        <f>Support!P4</f>
        <v>3.1</v>
      </c>
    </row>
    <row r="4" spans="1:5" x14ac:dyDescent="0.25">
      <c r="A4" s="126"/>
      <c r="B4" s="16" t="s">
        <v>95</v>
      </c>
      <c r="C4" s="31">
        <f>Support!N5</f>
        <v>7.3</v>
      </c>
      <c r="D4" s="31">
        <f>Support!O5</f>
        <v>8.9</v>
      </c>
      <c r="E4" s="31">
        <f>Support!P5</f>
        <v>8</v>
      </c>
    </row>
    <row r="5" spans="1:5" x14ac:dyDescent="0.25">
      <c r="A5" s="126"/>
      <c r="B5" s="16" t="s">
        <v>96</v>
      </c>
      <c r="C5" s="31">
        <f>Support!N6</f>
        <v>22.6</v>
      </c>
      <c r="D5" s="31">
        <f>Support!O6</f>
        <v>24.2</v>
      </c>
      <c r="E5" s="31">
        <f>Support!P6</f>
        <v>23.2</v>
      </c>
    </row>
    <row r="6" spans="1:5" x14ac:dyDescent="0.25">
      <c r="A6" s="126"/>
      <c r="B6" s="16" t="s">
        <v>97</v>
      </c>
      <c r="C6" s="31">
        <f>Support!N7</f>
        <v>35.4</v>
      </c>
      <c r="D6" s="31">
        <f>Support!O7</f>
        <v>33.1</v>
      </c>
      <c r="E6" s="31">
        <f>Support!P7</f>
        <v>34.5</v>
      </c>
    </row>
    <row r="7" spans="1:5" x14ac:dyDescent="0.25">
      <c r="A7" s="126"/>
      <c r="B7" s="16" t="s">
        <v>98</v>
      </c>
      <c r="C7" s="31">
        <f>Support!N8</f>
        <v>32.1</v>
      </c>
      <c r="D7" s="31">
        <f>Support!O8</f>
        <v>29.9</v>
      </c>
      <c r="E7" s="31">
        <f>Support!P8</f>
        <v>31.2</v>
      </c>
    </row>
    <row r="8" spans="1:5" x14ac:dyDescent="0.25">
      <c r="A8" s="126" t="s">
        <v>146</v>
      </c>
      <c r="B8" s="16" t="s">
        <v>94</v>
      </c>
      <c r="C8" s="31">
        <f>Support!N9</f>
        <v>4.0999999999999996</v>
      </c>
      <c r="D8" s="31">
        <f>Support!O9</f>
        <v>8.1999999999999993</v>
      </c>
      <c r="E8" s="31">
        <f>Support!P9</f>
        <v>5.6</v>
      </c>
    </row>
    <row r="9" spans="1:5" x14ac:dyDescent="0.25">
      <c r="A9" s="126"/>
      <c r="B9" s="16" t="s">
        <v>95</v>
      </c>
      <c r="C9" s="31">
        <f>Support!N10</f>
        <v>13.1</v>
      </c>
      <c r="D9" s="31">
        <f>Support!O10</f>
        <v>17.8</v>
      </c>
      <c r="E9" s="31">
        <f>Support!P10</f>
        <v>14.8</v>
      </c>
    </row>
    <row r="10" spans="1:5" x14ac:dyDescent="0.25">
      <c r="A10" s="126"/>
      <c r="B10" s="16" t="s">
        <v>96</v>
      </c>
      <c r="C10" s="31">
        <f>Support!N11</f>
        <v>31.9</v>
      </c>
      <c r="D10" s="31">
        <f>Support!O11</f>
        <v>32.200000000000003</v>
      </c>
      <c r="E10" s="31">
        <f>Support!P11</f>
        <v>32</v>
      </c>
    </row>
    <row r="11" spans="1:5" x14ac:dyDescent="0.25">
      <c r="A11" s="126"/>
      <c r="B11" s="16" t="s">
        <v>97</v>
      </c>
      <c r="C11" s="31">
        <f>Support!N12</f>
        <v>30.6</v>
      </c>
      <c r="D11" s="31">
        <f>Support!O12</f>
        <v>26.5</v>
      </c>
      <c r="E11" s="31">
        <f>Support!P12</f>
        <v>29.1</v>
      </c>
    </row>
    <row r="12" spans="1:5" x14ac:dyDescent="0.25">
      <c r="A12" s="126"/>
      <c r="B12" s="16" t="s">
        <v>98</v>
      </c>
      <c r="C12" s="31">
        <f>Support!N13</f>
        <v>20.3</v>
      </c>
      <c r="D12" s="31">
        <f>Support!O13</f>
        <v>15.3</v>
      </c>
      <c r="E12" s="31">
        <f>Support!P13</f>
        <v>18.5</v>
      </c>
    </row>
    <row r="13" spans="1:5" x14ac:dyDescent="0.25">
      <c r="A13" s="126" t="s">
        <v>126</v>
      </c>
      <c r="B13" s="16" t="s">
        <v>94</v>
      </c>
      <c r="C13" s="31">
        <f>Support!N14</f>
        <v>4</v>
      </c>
      <c r="D13" s="31">
        <f>Support!O14</f>
        <v>8.4</v>
      </c>
      <c r="E13" s="31">
        <f>Support!P14</f>
        <v>5.8</v>
      </c>
    </row>
    <row r="14" spans="1:5" x14ac:dyDescent="0.25">
      <c r="A14" s="126"/>
      <c r="B14" s="16" t="s">
        <v>95</v>
      </c>
      <c r="C14" s="31">
        <f>Support!N15</f>
        <v>12.2</v>
      </c>
      <c r="D14" s="31">
        <f>Support!O15</f>
        <v>17.7</v>
      </c>
      <c r="E14" s="31">
        <f>Support!P15</f>
        <v>14.4</v>
      </c>
    </row>
    <row r="15" spans="1:5" x14ac:dyDescent="0.25">
      <c r="A15" s="126"/>
      <c r="B15" s="16" t="s">
        <v>96</v>
      </c>
      <c r="C15" s="31">
        <f>Support!N16</f>
        <v>32.299999999999997</v>
      </c>
      <c r="D15" s="31">
        <f>Support!O16</f>
        <v>34.1</v>
      </c>
      <c r="E15" s="31">
        <f>Support!P16</f>
        <v>33</v>
      </c>
    </row>
    <row r="16" spans="1:5" x14ac:dyDescent="0.25">
      <c r="A16" s="126"/>
      <c r="B16" s="16" t="s">
        <v>97</v>
      </c>
      <c r="C16" s="31">
        <f>Support!N17</f>
        <v>31.5</v>
      </c>
      <c r="D16" s="31">
        <f>Support!O17</f>
        <v>25.6</v>
      </c>
      <c r="E16" s="31">
        <f>Support!P17</f>
        <v>29.1</v>
      </c>
    </row>
    <row r="17" spans="1:5" x14ac:dyDescent="0.25">
      <c r="A17" s="126"/>
      <c r="B17" s="16" t="s">
        <v>98</v>
      </c>
      <c r="C17" s="31">
        <f>Support!N18</f>
        <v>20</v>
      </c>
      <c r="D17" s="31">
        <f>Support!O18</f>
        <v>14.2</v>
      </c>
      <c r="E17" s="31">
        <f>Support!P18</f>
        <v>17.7</v>
      </c>
    </row>
    <row r="18" spans="1:5" x14ac:dyDescent="0.25">
      <c r="A18" s="126" t="s">
        <v>127</v>
      </c>
      <c r="B18" s="16" t="s">
        <v>94</v>
      </c>
      <c r="C18" s="31">
        <f>Support!N19</f>
        <v>1.5</v>
      </c>
      <c r="D18" s="31">
        <f>Support!O19</f>
        <v>2.8</v>
      </c>
      <c r="E18" s="31">
        <f>Support!P19</f>
        <v>2</v>
      </c>
    </row>
    <row r="19" spans="1:5" x14ac:dyDescent="0.25">
      <c r="A19" s="126"/>
      <c r="B19" s="16" t="s">
        <v>95</v>
      </c>
      <c r="C19" s="31">
        <f>Support!N20</f>
        <v>6.9</v>
      </c>
      <c r="D19" s="31">
        <f>Support!O20</f>
        <v>10.1</v>
      </c>
      <c r="E19" s="31">
        <f>Support!P20</f>
        <v>8.1999999999999993</v>
      </c>
    </row>
    <row r="20" spans="1:5" x14ac:dyDescent="0.25">
      <c r="A20" s="126"/>
      <c r="B20" s="16" t="s">
        <v>96</v>
      </c>
      <c r="C20" s="31">
        <f>Support!N21</f>
        <v>28.3</v>
      </c>
      <c r="D20" s="31">
        <f>Support!O21</f>
        <v>30.8</v>
      </c>
      <c r="E20" s="31">
        <f>Support!P21</f>
        <v>29.3</v>
      </c>
    </row>
    <row r="21" spans="1:5" x14ac:dyDescent="0.25">
      <c r="A21" s="126"/>
      <c r="B21" s="16" t="s">
        <v>97</v>
      </c>
      <c r="C21" s="31">
        <f>Support!N22</f>
        <v>40.1</v>
      </c>
      <c r="D21" s="31">
        <f>Support!O22</f>
        <v>36.700000000000003</v>
      </c>
      <c r="E21" s="31">
        <f>Support!P22</f>
        <v>38.700000000000003</v>
      </c>
    </row>
    <row r="22" spans="1:5" x14ac:dyDescent="0.25">
      <c r="A22" s="126"/>
      <c r="B22" s="16" t="s">
        <v>98</v>
      </c>
      <c r="C22" s="31">
        <f>Support!N23</f>
        <v>23.2</v>
      </c>
      <c r="D22" s="31">
        <f>Support!O23</f>
        <v>19.600000000000001</v>
      </c>
      <c r="E22" s="31">
        <f>Support!P23</f>
        <v>21.8</v>
      </c>
    </row>
    <row r="23" spans="1:5" x14ac:dyDescent="0.25">
      <c r="A23" s="126" t="s">
        <v>128</v>
      </c>
      <c r="B23" s="16" t="s">
        <v>94</v>
      </c>
      <c r="C23" s="31">
        <f>Support!N24</f>
        <v>2.9</v>
      </c>
      <c r="D23" s="31">
        <f>Support!O24</f>
        <v>5.0999999999999996</v>
      </c>
      <c r="E23" s="31">
        <f>Support!P24</f>
        <v>3.8</v>
      </c>
    </row>
    <row r="24" spans="1:5" x14ac:dyDescent="0.25">
      <c r="A24" s="126"/>
      <c r="B24" s="16" t="s">
        <v>95</v>
      </c>
      <c r="C24" s="31">
        <f>Support!N25</f>
        <v>8.3000000000000007</v>
      </c>
      <c r="D24" s="31">
        <f>Support!O25</f>
        <v>11.7</v>
      </c>
      <c r="E24" s="31">
        <f>Support!P25</f>
        <v>9.6999999999999993</v>
      </c>
    </row>
    <row r="25" spans="1:5" x14ac:dyDescent="0.25">
      <c r="A25" s="126"/>
      <c r="B25" s="16" t="s">
        <v>96</v>
      </c>
      <c r="C25" s="31">
        <f>Support!N26</f>
        <v>28.1</v>
      </c>
      <c r="D25" s="31">
        <f>Support!O26</f>
        <v>30</v>
      </c>
      <c r="E25" s="31">
        <f>Support!P26</f>
        <v>28.8</v>
      </c>
    </row>
    <row r="26" spans="1:5" x14ac:dyDescent="0.25">
      <c r="A26" s="126"/>
      <c r="B26" s="16" t="s">
        <v>97</v>
      </c>
      <c r="C26" s="31">
        <f>Support!N27</f>
        <v>37.5</v>
      </c>
      <c r="D26" s="31">
        <f>Support!O27</f>
        <v>33.799999999999997</v>
      </c>
      <c r="E26" s="31">
        <f>Support!P27</f>
        <v>36</v>
      </c>
    </row>
    <row r="27" spans="1:5" x14ac:dyDescent="0.25">
      <c r="A27" s="126"/>
      <c r="B27" s="16" t="s">
        <v>98</v>
      </c>
      <c r="C27" s="31">
        <f>Support!N28</f>
        <v>23.1</v>
      </c>
      <c r="D27" s="31">
        <f>Support!O28</f>
        <v>19.399999999999999</v>
      </c>
      <c r="E27" s="31">
        <f>Support!P28</f>
        <v>21.6</v>
      </c>
    </row>
    <row r="28" spans="1:5" x14ac:dyDescent="0.25">
      <c r="A28" s="126" t="s">
        <v>129</v>
      </c>
      <c r="B28" s="16" t="s">
        <v>94</v>
      </c>
      <c r="C28" s="31">
        <f>Support!N29</f>
        <v>4.4000000000000004</v>
      </c>
      <c r="D28" s="31">
        <f>Support!O29</f>
        <v>6.2</v>
      </c>
      <c r="E28" s="31">
        <f>Support!P29</f>
        <v>5.2</v>
      </c>
    </row>
    <row r="29" spans="1:5" x14ac:dyDescent="0.25">
      <c r="A29" s="126"/>
      <c r="B29" s="16" t="s">
        <v>95</v>
      </c>
      <c r="C29" s="31">
        <f>Support!N30</f>
        <v>14.2</v>
      </c>
      <c r="D29" s="31">
        <f>Support!O30</f>
        <v>17.2</v>
      </c>
      <c r="E29" s="31">
        <f>Support!P30</f>
        <v>15.6</v>
      </c>
    </row>
    <row r="30" spans="1:5" x14ac:dyDescent="0.25">
      <c r="A30" s="126"/>
      <c r="B30" s="16" t="s">
        <v>96</v>
      </c>
      <c r="C30" s="31">
        <f>Support!N31</f>
        <v>34.4</v>
      </c>
      <c r="D30" s="31">
        <f>Support!O31</f>
        <v>34.5</v>
      </c>
      <c r="E30" s="31">
        <f>Support!P31</f>
        <v>34.4</v>
      </c>
    </row>
    <row r="31" spans="1:5" x14ac:dyDescent="0.25">
      <c r="A31" s="126"/>
      <c r="B31" s="16" t="s">
        <v>97</v>
      </c>
      <c r="C31" s="31">
        <f>Support!N32</f>
        <v>30.6</v>
      </c>
      <c r="D31" s="31">
        <f>Support!O32</f>
        <v>27.8</v>
      </c>
      <c r="E31" s="31">
        <f>Support!P32</f>
        <v>29.3</v>
      </c>
    </row>
    <row r="32" spans="1:5" x14ac:dyDescent="0.25">
      <c r="A32" s="126"/>
      <c r="B32" s="16" t="s">
        <v>98</v>
      </c>
      <c r="C32" s="31">
        <f>Support!N33</f>
        <v>16.399999999999999</v>
      </c>
      <c r="D32" s="31">
        <f>Support!O33</f>
        <v>14.3</v>
      </c>
      <c r="E32" s="31">
        <f>Support!P33</f>
        <v>15.5</v>
      </c>
    </row>
    <row r="33" spans="1:5" x14ac:dyDescent="0.25">
      <c r="A33" s="126" t="s">
        <v>130</v>
      </c>
      <c r="B33" s="16" t="s">
        <v>94</v>
      </c>
      <c r="C33" s="31">
        <f>Support!N34</f>
        <v>5.9</v>
      </c>
      <c r="D33" s="31">
        <f>Support!O34</f>
        <v>9.1</v>
      </c>
      <c r="E33" s="31">
        <f>Support!P34</f>
        <v>7.3</v>
      </c>
    </row>
    <row r="34" spans="1:5" x14ac:dyDescent="0.25">
      <c r="A34" s="126"/>
      <c r="B34" s="16" t="s">
        <v>95</v>
      </c>
      <c r="C34" s="31">
        <f>Support!N35</f>
        <v>13.4</v>
      </c>
      <c r="D34" s="31">
        <f>Support!O35</f>
        <v>17</v>
      </c>
      <c r="E34" s="31">
        <f>Support!P35</f>
        <v>15</v>
      </c>
    </row>
    <row r="35" spans="1:5" x14ac:dyDescent="0.25">
      <c r="A35" s="126"/>
      <c r="B35" s="16" t="s">
        <v>96</v>
      </c>
      <c r="C35" s="31">
        <f>Support!N36</f>
        <v>33.9</v>
      </c>
      <c r="D35" s="31">
        <f>Support!O36</f>
        <v>33.1</v>
      </c>
      <c r="E35" s="31">
        <f>Support!P36</f>
        <v>33.5</v>
      </c>
    </row>
    <row r="36" spans="1:5" x14ac:dyDescent="0.25">
      <c r="A36" s="126"/>
      <c r="B36" s="16" t="s">
        <v>97</v>
      </c>
      <c r="C36" s="31">
        <f>Support!N37</f>
        <v>29.5</v>
      </c>
      <c r="D36" s="31">
        <f>Support!O37</f>
        <v>25.5</v>
      </c>
      <c r="E36" s="31">
        <f>Support!P37</f>
        <v>27.7</v>
      </c>
    </row>
    <row r="37" spans="1:5" x14ac:dyDescent="0.25">
      <c r="A37" s="126"/>
      <c r="B37" s="16" t="s">
        <v>98</v>
      </c>
      <c r="C37" s="31">
        <f>Support!N38</f>
        <v>17.399999999999999</v>
      </c>
      <c r="D37" s="31">
        <f>Support!O38</f>
        <v>15.4</v>
      </c>
      <c r="E37" s="31">
        <f>Support!P38</f>
        <v>16.5</v>
      </c>
    </row>
    <row r="38" spans="1:5" x14ac:dyDescent="0.25">
      <c r="A38" s="126" t="s">
        <v>131</v>
      </c>
      <c r="B38" s="16" t="s">
        <v>94</v>
      </c>
      <c r="C38" s="31">
        <f>Support!N39</f>
        <v>1.5</v>
      </c>
      <c r="D38" s="31">
        <f>Support!O39</f>
        <v>2.4</v>
      </c>
      <c r="E38" s="31">
        <f>Support!P39</f>
        <v>1.9</v>
      </c>
    </row>
    <row r="39" spans="1:5" x14ac:dyDescent="0.25">
      <c r="A39" s="126"/>
      <c r="B39" s="16" t="s">
        <v>95</v>
      </c>
      <c r="C39" s="31">
        <f>Support!N40</f>
        <v>7.1</v>
      </c>
      <c r="D39" s="31">
        <f>Support!O40</f>
        <v>9.5</v>
      </c>
      <c r="E39" s="31">
        <f>Support!P40</f>
        <v>8.1</v>
      </c>
    </row>
    <row r="40" spans="1:5" x14ac:dyDescent="0.25">
      <c r="A40" s="126"/>
      <c r="B40" s="16" t="s">
        <v>96</v>
      </c>
      <c r="C40" s="31">
        <f>Support!N41</f>
        <v>30.6</v>
      </c>
      <c r="D40" s="31">
        <f>Support!O41</f>
        <v>30.8</v>
      </c>
      <c r="E40" s="31">
        <f>Support!P41</f>
        <v>30.7</v>
      </c>
    </row>
    <row r="41" spans="1:5" x14ac:dyDescent="0.25">
      <c r="A41" s="126"/>
      <c r="B41" s="16" t="s">
        <v>97</v>
      </c>
      <c r="C41" s="31">
        <f>Support!N42</f>
        <v>39.299999999999997</v>
      </c>
      <c r="D41" s="31">
        <f>Support!O42</f>
        <v>37.200000000000003</v>
      </c>
      <c r="E41" s="31">
        <f>Support!P42</f>
        <v>38.4</v>
      </c>
    </row>
    <row r="42" spans="1:5" x14ac:dyDescent="0.25">
      <c r="A42" s="126"/>
      <c r="B42" s="16" t="s">
        <v>98</v>
      </c>
      <c r="C42" s="31">
        <f>Support!N43</f>
        <v>21.4</v>
      </c>
      <c r="D42" s="31">
        <f>Support!O43</f>
        <v>20</v>
      </c>
      <c r="E42" s="31">
        <f>Support!P43</f>
        <v>20.8</v>
      </c>
    </row>
    <row r="43" spans="1:5" x14ac:dyDescent="0.25">
      <c r="A43" s="126" t="s">
        <v>132</v>
      </c>
      <c r="B43" s="16" t="s">
        <v>94</v>
      </c>
      <c r="C43" s="31">
        <f>Support!N44</f>
        <v>2.1</v>
      </c>
      <c r="D43" s="31">
        <f>Support!O44</f>
        <v>3.7</v>
      </c>
      <c r="E43" s="31">
        <f>Support!P44</f>
        <v>2.8</v>
      </c>
    </row>
    <row r="44" spans="1:5" x14ac:dyDescent="0.25">
      <c r="A44" s="126"/>
      <c r="B44" s="16" t="s">
        <v>95</v>
      </c>
      <c r="C44" s="31">
        <f>Support!N45</f>
        <v>6.3</v>
      </c>
      <c r="D44" s="31">
        <f>Support!O45</f>
        <v>8.6</v>
      </c>
      <c r="E44" s="31">
        <f>Support!P45</f>
        <v>7.2</v>
      </c>
    </row>
    <row r="45" spans="1:5" x14ac:dyDescent="0.25">
      <c r="A45" s="126"/>
      <c r="B45" s="16" t="s">
        <v>96</v>
      </c>
      <c r="C45" s="31">
        <f>Support!N46</f>
        <v>27.7</v>
      </c>
      <c r="D45" s="31">
        <f>Support!O46</f>
        <v>28.6</v>
      </c>
      <c r="E45" s="31">
        <f>Support!P46</f>
        <v>28</v>
      </c>
    </row>
    <row r="46" spans="1:5" x14ac:dyDescent="0.25">
      <c r="A46" s="126"/>
      <c r="B46" s="16" t="s">
        <v>97</v>
      </c>
      <c r="C46" s="31">
        <f>Support!N47</f>
        <v>39</v>
      </c>
      <c r="D46" s="31">
        <f>Support!O47</f>
        <v>36.4</v>
      </c>
      <c r="E46" s="31">
        <f>Support!P47</f>
        <v>37.9</v>
      </c>
    </row>
    <row r="47" spans="1:5" x14ac:dyDescent="0.25">
      <c r="A47" s="126"/>
      <c r="B47" s="16" t="s">
        <v>98</v>
      </c>
      <c r="C47" s="31">
        <f>Support!N48</f>
        <v>25</v>
      </c>
      <c r="D47" s="31">
        <f>Support!O48</f>
        <v>22.8</v>
      </c>
      <c r="E47" s="31">
        <f>Support!P48</f>
        <v>24.1</v>
      </c>
    </row>
    <row r="48" spans="1:5" x14ac:dyDescent="0.25">
      <c r="A48" s="126" t="s">
        <v>133</v>
      </c>
      <c r="B48" s="16" t="s">
        <v>94</v>
      </c>
      <c r="C48" s="31">
        <f>Support!N49</f>
        <v>4.2</v>
      </c>
      <c r="D48" s="31">
        <f>Support!O49</f>
        <v>5.7</v>
      </c>
      <c r="E48" s="31">
        <f>Support!P49</f>
        <v>4.8</v>
      </c>
    </row>
    <row r="49" spans="1:5" x14ac:dyDescent="0.25">
      <c r="A49" s="126"/>
      <c r="B49" s="16" t="s">
        <v>95</v>
      </c>
      <c r="C49" s="31">
        <f>Support!N50</f>
        <v>11.3</v>
      </c>
      <c r="D49" s="31">
        <f>Support!O50</f>
        <v>13.6</v>
      </c>
      <c r="E49" s="31">
        <f>Support!P50</f>
        <v>12.3</v>
      </c>
    </row>
    <row r="50" spans="1:5" x14ac:dyDescent="0.25">
      <c r="A50" s="126"/>
      <c r="B50" s="16" t="s">
        <v>96</v>
      </c>
      <c r="C50" s="31">
        <f>Support!N51</f>
        <v>31</v>
      </c>
      <c r="D50" s="31">
        <f>Support!O51</f>
        <v>31.7</v>
      </c>
      <c r="E50" s="31">
        <f>Support!P51</f>
        <v>31.3</v>
      </c>
    </row>
    <row r="51" spans="1:5" x14ac:dyDescent="0.25">
      <c r="A51" s="126"/>
      <c r="B51" s="16" t="s">
        <v>97</v>
      </c>
      <c r="C51" s="31">
        <f>Support!N52</f>
        <v>32.200000000000003</v>
      </c>
      <c r="D51" s="31">
        <f>Support!O52</f>
        <v>29.4</v>
      </c>
      <c r="E51" s="31">
        <f>Support!P52</f>
        <v>31</v>
      </c>
    </row>
    <row r="52" spans="1:5" x14ac:dyDescent="0.25">
      <c r="A52" s="126"/>
      <c r="B52" s="16" t="s">
        <v>98</v>
      </c>
      <c r="C52" s="31">
        <f>Support!N53</f>
        <v>21.4</v>
      </c>
      <c r="D52" s="31">
        <f>Support!O53</f>
        <v>19.7</v>
      </c>
      <c r="E52" s="31">
        <f>Support!P53</f>
        <v>20.7</v>
      </c>
    </row>
    <row r="53" spans="1:5" x14ac:dyDescent="0.25">
      <c r="A53" s="126" t="s">
        <v>134</v>
      </c>
      <c r="B53" s="16" t="s">
        <v>94</v>
      </c>
      <c r="C53" s="31">
        <f>Support!N54</f>
        <v>5</v>
      </c>
      <c r="D53" s="31">
        <f>Support!O54</f>
        <v>7.1</v>
      </c>
      <c r="E53" s="31">
        <f>Support!P54</f>
        <v>5.9</v>
      </c>
    </row>
    <row r="54" spans="1:5" x14ac:dyDescent="0.25">
      <c r="A54" s="126"/>
      <c r="B54" s="16" t="s">
        <v>95</v>
      </c>
      <c r="C54" s="31">
        <f>Support!N55</f>
        <v>10.8</v>
      </c>
      <c r="D54" s="31">
        <f>Support!O55</f>
        <v>12.9</v>
      </c>
      <c r="E54" s="31">
        <f>Support!P55</f>
        <v>11.7</v>
      </c>
    </row>
    <row r="55" spans="1:5" x14ac:dyDescent="0.25">
      <c r="A55" s="126"/>
      <c r="B55" s="16" t="s">
        <v>96</v>
      </c>
      <c r="C55" s="31">
        <f>Support!N56</f>
        <v>30.4</v>
      </c>
      <c r="D55" s="31">
        <f>Support!O56</f>
        <v>29.1</v>
      </c>
      <c r="E55" s="31">
        <f>Support!P56</f>
        <v>29.8</v>
      </c>
    </row>
    <row r="56" spans="1:5" x14ac:dyDescent="0.25">
      <c r="A56" s="126"/>
      <c r="B56" s="16" t="s">
        <v>97</v>
      </c>
      <c r="C56" s="31">
        <f>Support!N57</f>
        <v>30.7</v>
      </c>
      <c r="D56" s="31">
        <f>Support!O57</f>
        <v>28.9</v>
      </c>
      <c r="E56" s="31">
        <f>Support!P57</f>
        <v>29.9</v>
      </c>
    </row>
    <row r="57" spans="1:5" x14ac:dyDescent="0.25">
      <c r="A57" s="126"/>
      <c r="B57" s="16" t="s">
        <v>98</v>
      </c>
      <c r="C57" s="31">
        <f>Support!N58</f>
        <v>23.1</v>
      </c>
      <c r="D57" s="31">
        <f>Support!O58</f>
        <v>22</v>
      </c>
      <c r="E57" s="31">
        <f>Support!P58</f>
        <v>22.7</v>
      </c>
    </row>
    <row r="58" spans="1:5" x14ac:dyDescent="0.25">
      <c r="A58" s="126" t="s">
        <v>135</v>
      </c>
      <c r="B58" s="16" t="s">
        <v>94</v>
      </c>
      <c r="C58" s="31">
        <f>Support!N59</f>
        <v>44.6</v>
      </c>
      <c r="D58" s="31">
        <f>Support!O59</f>
        <v>47.2</v>
      </c>
      <c r="E58" s="31">
        <f>Support!P59</f>
        <v>45.7</v>
      </c>
    </row>
    <row r="59" spans="1:5" x14ac:dyDescent="0.25">
      <c r="A59" s="126"/>
      <c r="B59" s="16" t="s">
        <v>95</v>
      </c>
      <c r="C59" s="31">
        <f>Support!N60</f>
        <v>19.899999999999999</v>
      </c>
      <c r="D59" s="31">
        <f>Support!O60</f>
        <v>19.8</v>
      </c>
      <c r="E59" s="31">
        <f>Support!P60</f>
        <v>19.899999999999999</v>
      </c>
    </row>
    <row r="60" spans="1:5" x14ac:dyDescent="0.25">
      <c r="A60" s="126"/>
      <c r="B60" s="16" t="s">
        <v>96</v>
      </c>
      <c r="C60" s="31">
        <f>Support!N61</f>
        <v>19.399999999999999</v>
      </c>
      <c r="D60" s="31">
        <f>Support!O61</f>
        <v>18.100000000000001</v>
      </c>
      <c r="E60" s="31">
        <f>Support!P61</f>
        <v>18.899999999999999</v>
      </c>
    </row>
    <row r="61" spans="1:5" x14ac:dyDescent="0.25">
      <c r="A61" s="126"/>
      <c r="B61" s="16" t="s">
        <v>97</v>
      </c>
      <c r="C61" s="31">
        <f>Support!N62</f>
        <v>9.5</v>
      </c>
      <c r="D61" s="31">
        <f>Support!O62</f>
        <v>9.3000000000000007</v>
      </c>
      <c r="E61" s="31">
        <f>Support!P62</f>
        <v>9.4</v>
      </c>
    </row>
    <row r="62" spans="1:5" x14ac:dyDescent="0.25">
      <c r="A62" s="126"/>
      <c r="B62" s="16" t="s">
        <v>98</v>
      </c>
      <c r="C62" s="31">
        <f>Support!N63</f>
        <v>6.5</v>
      </c>
      <c r="D62" s="31">
        <f>Support!O63</f>
        <v>5.7</v>
      </c>
      <c r="E62" s="31">
        <f>Support!P63</f>
        <v>6.2</v>
      </c>
    </row>
    <row r="63" spans="1:5" x14ac:dyDescent="0.25">
      <c r="A63" s="126" t="s">
        <v>136</v>
      </c>
      <c r="B63" s="16" t="s">
        <v>94</v>
      </c>
      <c r="C63" s="31">
        <f>Support!N64</f>
        <v>44.6</v>
      </c>
      <c r="D63" s="31">
        <f>Support!O64</f>
        <v>47.2</v>
      </c>
      <c r="E63" s="31">
        <f>Support!P64</f>
        <v>45.7</v>
      </c>
    </row>
    <row r="64" spans="1:5" x14ac:dyDescent="0.25">
      <c r="A64" s="126"/>
      <c r="B64" s="16" t="s">
        <v>95</v>
      </c>
      <c r="C64" s="31">
        <f>Support!N65</f>
        <v>19.899999999999999</v>
      </c>
      <c r="D64" s="31">
        <f>Support!O65</f>
        <v>19.8</v>
      </c>
      <c r="E64" s="31">
        <f>Support!P65</f>
        <v>19.899999999999999</v>
      </c>
    </row>
    <row r="65" spans="1:5" x14ac:dyDescent="0.25">
      <c r="A65" s="126"/>
      <c r="B65" s="16" t="s">
        <v>96</v>
      </c>
      <c r="C65" s="31">
        <f>Support!N66</f>
        <v>19.399999999999999</v>
      </c>
      <c r="D65" s="31">
        <f>Support!O66</f>
        <v>18.100000000000001</v>
      </c>
      <c r="E65" s="31">
        <f>Support!P66</f>
        <v>18.899999999999999</v>
      </c>
    </row>
    <row r="66" spans="1:5" x14ac:dyDescent="0.25">
      <c r="A66" s="126"/>
      <c r="B66" s="16" t="s">
        <v>97</v>
      </c>
      <c r="C66" s="31">
        <f>Support!N67</f>
        <v>9.5</v>
      </c>
      <c r="D66" s="31">
        <f>Support!O67</f>
        <v>9.3000000000000007</v>
      </c>
      <c r="E66" s="31">
        <f>Support!P67</f>
        <v>9.4</v>
      </c>
    </row>
    <row r="67" spans="1:5" x14ac:dyDescent="0.25">
      <c r="A67" s="126"/>
      <c r="B67" s="16" t="s">
        <v>98</v>
      </c>
      <c r="C67" s="31">
        <f>Support!N68</f>
        <v>6.5</v>
      </c>
      <c r="D67" s="31">
        <f>Support!O68</f>
        <v>5.7</v>
      </c>
      <c r="E67" s="31">
        <f>Support!P68</f>
        <v>6.2</v>
      </c>
    </row>
    <row r="68" spans="1:5" x14ac:dyDescent="0.25">
      <c r="A68" s="126" t="s">
        <v>137</v>
      </c>
      <c r="B68" s="16" t="s">
        <v>94</v>
      </c>
      <c r="C68" s="31">
        <f>Support!N69</f>
        <v>34.6</v>
      </c>
      <c r="D68" s="31">
        <f>Support!O69</f>
        <v>39.1</v>
      </c>
      <c r="E68" s="31">
        <f>Support!P69</f>
        <v>36.4</v>
      </c>
    </row>
    <row r="69" spans="1:5" x14ac:dyDescent="0.25">
      <c r="A69" s="126"/>
      <c r="B69" s="16" t="s">
        <v>95</v>
      </c>
      <c r="C69" s="31">
        <f>Support!N70</f>
        <v>13.8</v>
      </c>
      <c r="D69" s="31">
        <f>Support!O70</f>
        <v>15.2</v>
      </c>
      <c r="E69" s="31">
        <f>Support!P70</f>
        <v>14.3</v>
      </c>
    </row>
    <row r="70" spans="1:5" x14ac:dyDescent="0.25">
      <c r="A70" s="126"/>
      <c r="B70" s="16" t="s">
        <v>96</v>
      </c>
      <c r="C70" s="31">
        <f>Support!N71</f>
        <v>23.6</v>
      </c>
      <c r="D70" s="31">
        <f>Support!O71</f>
        <v>22.2</v>
      </c>
      <c r="E70" s="31">
        <f>Support!P71</f>
        <v>23</v>
      </c>
    </row>
    <row r="71" spans="1:5" x14ac:dyDescent="0.25">
      <c r="A71" s="126"/>
      <c r="B71" s="16" t="s">
        <v>97</v>
      </c>
      <c r="C71" s="31">
        <f>Support!N72</f>
        <v>16.600000000000001</v>
      </c>
      <c r="D71" s="31">
        <f>Support!O72</f>
        <v>14</v>
      </c>
      <c r="E71" s="31">
        <f>Support!P72</f>
        <v>15.6</v>
      </c>
    </row>
    <row r="72" spans="1:5" x14ac:dyDescent="0.25">
      <c r="A72" s="126"/>
      <c r="B72" s="16" t="s">
        <v>98</v>
      </c>
      <c r="C72" s="31">
        <f>Support!N73</f>
        <v>11.4</v>
      </c>
      <c r="D72" s="31">
        <f>Support!O73</f>
        <v>9.5</v>
      </c>
      <c r="E72" s="31">
        <f>Support!P73</f>
        <v>10.7</v>
      </c>
    </row>
  </sheetData>
  <mergeCells count="16">
    <mergeCell ref="A43:A47"/>
    <mergeCell ref="A1:E1"/>
    <mergeCell ref="A68:A72"/>
    <mergeCell ref="A63:A67"/>
    <mergeCell ref="A58:A62"/>
    <mergeCell ref="A53:A57"/>
    <mergeCell ref="A48:A52"/>
    <mergeCell ref="A8:A12"/>
    <mergeCell ref="A3:A7"/>
    <mergeCell ref="A2:B2"/>
    <mergeCell ref="A38:A42"/>
    <mergeCell ref="A33:A37"/>
    <mergeCell ref="A28:A32"/>
    <mergeCell ref="A23:A27"/>
    <mergeCell ref="A18:A22"/>
    <mergeCell ref="A13:A17"/>
  </mergeCells>
  <pageMargins left="0.7" right="0.7" top="0.75" bottom="0.75" header="0.3" footer="0.3"/>
  <pageSetup paperSize="9" scale="9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sqref="A1:H1"/>
    </sheetView>
  </sheetViews>
  <sheetFormatPr defaultRowHeight="12" x14ac:dyDescent="0.25"/>
  <cols>
    <col min="1" max="1" width="18.5703125" style="8" customWidth="1"/>
    <col min="2" max="2" width="18.5703125" style="14" customWidth="1"/>
    <col min="3" max="5" width="18.5703125" style="4" customWidth="1"/>
    <col min="6" max="16384" width="9.140625" style="4"/>
  </cols>
  <sheetData>
    <row r="1" spans="1:5" x14ac:dyDescent="0.25">
      <c r="A1" s="128" t="s">
        <v>834</v>
      </c>
      <c r="B1" s="128"/>
      <c r="C1" s="128"/>
      <c r="D1" s="128"/>
      <c r="E1" s="128"/>
    </row>
    <row r="2" spans="1:5" x14ac:dyDescent="0.25">
      <c r="A2" s="131" t="s">
        <v>149</v>
      </c>
      <c r="B2" s="132"/>
      <c r="C2" s="15" t="s">
        <v>158</v>
      </c>
      <c r="D2" s="15" t="s">
        <v>159</v>
      </c>
      <c r="E2" s="15" t="s">
        <v>160</v>
      </c>
    </row>
    <row r="3" spans="1:5" x14ac:dyDescent="0.25">
      <c r="A3" s="126" t="s">
        <v>138</v>
      </c>
      <c r="B3" s="16" t="s">
        <v>154</v>
      </c>
      <c r="C3" s="31">
        <f>Resources!N4</f>
        <v>1.9</v>
      </c>
      <c r="D3" s="31">
        <f>Resources!O4</f>
        <v>4</v>
      </c>
      <c r="E3" s="31">
        <f>Resources!P4</f>
        <v>2.8</v>
      </c>
    </row>
    <row r="4" spans="1:5" x14ac:dyDescent="0.25">
      <c r="A4" s="126"/>
      <c r="B4" s="16" t="s">
        <v>155</v>
      </c>
      <c r="C4" s="31">
        <f>Resources!N5</f>
        <v>12</v>
      </c>
      <c r="D4" s="31">
        <f>Resources!O5</f>
        <v>16.2</v>
      </c>
      <c r="E4" s="31">
        <f>Resources!P5</f>
        <v>13.7</v>
      </c>
    </row>
    <row r="5" spans="1:5" x14ac:dyDescent="0.25">
      <c r="A5" s="126"/>
      <c r="B5" s="16" t="s">
        <v>156</v>
      </c>
      <c r="C5" s="31">
        <f>Resources!N6</f>
        <v>46.9</v>
      </c>
      <c r="D5" s="31">
        <f>Resources!O6</f>
        <v>47.8</v>
      </c>
      <c r="E5" s="31">
        <f>Resources!P6</f>
        <v>47.2</v>
      </c>
    </row>
    <row r="6" spans="1:5" x14ac:dyDescent="0.25">
      <c r="A6" s="126"/>
      <c r="B6" s="16" t="s">
        <v>157</v>
      </c>
      <c r="C6" s="31">
        <f>Resources!N7</f>
        <v>39.200000000000003</v>
      </c>
      <c r="D6" s="31">
        <f>Resources!O7</f>
        <v>32</v>
      </c>
      <c r="E6" s="31">
        <f>Resources!P7</f>
        <v>36.299999999999997</v>
      </c>
    </row>
    <row r="7" spans="1:5" x14ac:dyDescent="0.25">
      <c r="A7" s="126" t="s">
        <v>139</v>
      </c>
      <c r="B7" s="16" t="s">
        <v>154</v>
      </c>
      <c r="C7" s="31">
        <f>Resources!N8</f>
        <v>4.8</v>
      </c>
      <c r="D7" s="31">
        <f>Resources!O8</f>
        <v>8.6999999999999993</v>
      </c>
      <c r="E7" s="31">
        <f>Resources!P8</f>
        <v>6.4</v>
      </c>
    </row>
    <row r="8" spans="1:5" x14ac:dyDescent="0.25">
      <c r="A8" s="126"/>
      <c r="B8" s="16" t="s">
        <v>155</v>
      </c>
      <c r="C8" s="31">
        <f>Resources!N9</f>
        <v>17.2</v>
      </c>
      <c r="D8" s="31">
        <f>Resources!O9</f>
        <v>21.4</v>
      </c>
      <c r="E8" s="31">
        <f>Resources!P9</f>
        <v>18.899999999999999</v>
      </c>
    </row>
    <row r="9" spans="1:5" x14ac:dyDescent="0.25">
      <c r="A9" s="126"/>
      <c r="B9" s="16" t="s">
        <v>156</v>
      </c>
      <c r="C9" s="31">
        <f>Resources!N10</f>
        <v>43.7</v>
      </c>
      <c r="D9" s="31">
        <f>Resources!O10</f>
        <v>42.8</v>
      </c>
      <c r="E9" s="31">
        <f>Resources!P10</f>
        <v>43.4</v>
      </c>
    </row>
    <row r="10" spans="1:5" x14ac:dyDescent="0.25">
      <c r="A10" s="126"/>
      <c r="B10" s="16" t="s">
        <v>157</v>
      </c>
      <c r="C10" s="31">
        <f>Resources!N11</f>
        <v>34.200000000000003</v>
      </c>
      <c r="D10" s="31">
        <f>Resources!O11</f>
        <v>27.1</v>
      </c>
      <c r="E10" s="31">
        <f>Resources!P11</f>
        <v>31.4</v>
      </c>
    </row>
    <row r="11" spans="1:5" x14ac:dyDescent="0.25">
      <c r="A11" s="126" t="s">
        <v>140</v>
      </c>
      <c r="B11" s="16" t="s">
        <v>154</v>
      </c>
      <c r="C11" s="31">
        <f>Resources!N12</f>
        <v>2.1</v>
      </c>
      <c r="D11" s="31">
        <f>Resources!O12</f>
        <v>3.5</v>
      </c>
      <c r="E11" s="31">
        <f>Resources!P12</f>
        <v>2.6</v>
      </c>
    </row>
    <row r="12" spans="1:5" x14ac:dyDescent="0.25">
      <c r="A12" s="126"/>
      <c r="B12" s="16" t="s">
        <v>155</v>
      </c>
      <c r="C12" s="31">
        <f>Resources!N13</f>
        <v>11.8</v>
      </c>
      <c r="D12" s="31">
        <f>Resources!O13</f>
        <v>15</v>
      </c>
      <c r="E12" s="31">
        <f>Resources!P13</f>
        <v>13.1</v>
      </c>
    </row>
    <row r="13" spans="1:5" x14ac:dyDescent="0.25">
      <c r="A13" s="126"/>
      <c r="B13" s="16" t="s">
        <v>156</v>
      </c>
      <c r="C13" s="31">
        <f>Resources!N14</f>
        <v>44.7</v>
      </c>
      <c r="D13" s="31">
        <f>Resources!O14</f>
        <v>47.1</v>
      </c>
      <c r="E13" s="31">
        <f>Resources!P14</f>
        <v>45.7</v>
      </c>
    </row>
    <row r="14" spans="1:5" x14ac:dyDescent="0.25">
      <c r="A14" s="126"/>
      <c r="B14" s="16" t="s">
        <v>157</v>
      </c>
      <c r="C14" s="31">
        <f>Resources!N15</f>
        <v>41.4</v>
      </c>
      <c r="D14" s="31">
        <f>Resources!O15</f>
        <v>34.4</v>
      </c>
      <c r="E14" s="31">
        <f>Resources!P15</f>
        <v>38.6</v>
      </c>
    </row>
    <row r="15" spans="1:5" x14ac:dyDescent="0.25">
      <c r="A15" s="126" t="s">
        <v>147</v>
      </c>
      <c r="B15" s="16" t="s">
        <v>154</v>
      </c>
      <c r="C15" s="31">
        <f>Resources!N16</f>
        <v>2.9</v>
      </c>
      <c r="D15" s="31">
        <f>Resources!O16</f>
        <v>5.4</v>
      </c>
      <c r="E15" s="31">
        <f>Resources!P16</f>
        <v>3.9</v>
      </c>
    </row>
    <row r="16" spans="1:5" x14ac:dyDescent="0.25">
      <c r="A16" s="126"/>
      <c r="B16" s="16" t="s">
        <v>155</v>
      </c>
      <c r="C16" s="31">
        <f>Resources!N17</f>
        <v>14.6</v>
      </c>
      <c r="D16" s="31">
        <f>Resources!O17</f>
        <v>18</v>
      </c>
      <c r="E16" s="31">
        <f>Resources!P17</f>
        <v>16</v>
      </c>
    </row>
    <row r="17" spans="1:5" x14ac:dyDescent="0.25">
      <c r="A17" s="126"/>
      <c r="B17" s="16" t="s">
        <v>156</v>
      </c>
      <c r="C17" s="31">
        <f>Resources!N18</f>
        <v>47.3</v>
      </c>
      <c r="D17" s="31">
        <f>Resources!O18</f>
        <v>46.8</v>
      </c>
      <c r="E17" s="31">
        <f>Resources!P18</f>
        <v>47.1</v>
      </c>
    </row>
    <row r="18" spans="1:5" x14ac:dyDescent="0.25">
      <c r="A18" s="126"/>
      <c r="B18" s="16" t="s">
        <v>157</v>
      </c>
      <c r="C18" s="31">
        <f>Resources!N19</f>
        <v>35.200000000000003</v>
      </c>
      <c r="D18" s="31">
        <f>Resources!O19</f>
        <v>29.8</v>
      </c>
      <c r="E18" s="31">
        <f>Resources!P19</f>
        <v>33</v>
      </c>
    </row>
    <row r="19" spans="1:5" x14ac:dyDescent="0.25">
      <c r="A19" s="126" t="s">
        <v>141</v>
      </c>
      <c r="B19" s="16" t="s">
        <v>154</v>
      </c>
      <c r="C19" s="31">
        <f>Resources!N20</f>
        <v>2.5</v>
      </c>
      <c r="D19" s="31">
        <f>Resources!O20</f>
        <v>4.3</v>
      </c>
      <c r="E19" s="31">
        <f>Resources!P20</f>
        <v>3.2</v>
      </c>
    </row>
    <row r="20" spans="1:5" x14ac:dyDescent="0.25">
      <c r="A20" s="126"/>
      <c r="B20" s="16" t="s">
        <v>155</v>
      </c>
      <c r="C20" s="31">
        <f>Resources!N21</f>
        <v>16.7</v>
      </c>
      <c r="D20" s="31">
        <f>Resources!O21</f>
        <v>20</v>
      </c>
      <c r="E20" s="31">
        <f>Resources!P21</f>
        <v>18</v>
      </c>
    </row>
    <row r="21" spans="1:5" x14ac:dyDescent="0.25">
      <c r="A21" s="126"/>
      <c r="B21" s="16" t="s">
        <v>156</v>
      </c>
      <c r="C21" s="31">
        <f>Resources!N22</f>
        <v>50</v>
      </c>
      <c r="D21" s="31">
        <f>Resources!O22</f>
        <v>50.4</v>
      </c>
      <c r="E21" s="31">
        <f>Resources!P22</f>
        <v>50.2</v>
      </c>
    </row>
    <row r="22" spans="1:5" x14ac:dyDescent="0.25">
      <c r="A22" s="126"/>
      <c r="B22" s="16" t="s">
        <v>157</v>
      </c>
      <c r="C22" s="31">
        <f>Resources!N23</f>
        <v>30.7</v>
      </c>
      <c r="D22" s="31">
        <f>Resources!O23</f>
        <v>25.3</v>
      </c>
      <c r="E22" s="31">
        <f>Resources!P23</f>
        <v>28.6</v>
      </c>
    </row>
    <row r="23" spans="1:5" x14ac:dyDescent="0.25">
      <c r="A23" s="126" t="s">
        <v>142</v>
      </c>
      <c r="B23" s="16" t="s">
        <v>154</v>
      </c>
      <c r="C23" s="31">
        <f>Resources!N24</f>
        <v>2.5</v>
      </c>
      <c r="D23" s="31">
        <f>Resources!O24</f>
        <v>5.3</v>
      </c>
      <c r="E23" s="31">
        <f>Resources!P24</f>
        <v>3.6</v>
      </c>
    </row>
    <row r="24" spans="1:5" x14ac:dyDescent="0.25">
      <c r="A24" s="126"/>
      <c r="B24" s="16" t="s">
        <v>155</v>
      </c>
      <c r="C24" s="31">
        <f>Resources!N25</f>
        <v>12.5</v>
      </c>
      <c r="D24" s="31">
        <f>Resources!O25</f>
        <v>17.2</v>
      </c>
      <c r="E24" s="31">
        <f>Resources!P25</f>
        <v>14.3</v>
      </c>
    </row>
    <row r="25" spans="1:5" x14ac:dyDescent="0.25">
      <c r="A25" s="126"/>
      <c r="B25" s="16" t="s">
        <v>156</v>
      </c>
      <c r="C25" s="31">
        <f>Resources!N26</f>
        <v>45.1</v>
      </c>
      <c r="D25" s="31">
        <f>Resources!O26</f>
        <v>45.6</v>
      </c>
      <c r="E25" s="31">
        <f>Resources!P26</f>
        <v>45.3</v>
      </c>
    </row>
    <row r="26" spans="1:5" x14ac:dyDescent="0.25">
      <c r="A26" s="126"/>
      <c r="B26" s="16" t="s">
        <v>157</v>
      </c>
      <c r="C26" s="31">
        <f>Resources!N27</f>
        <v>39.9</v>
      </c>
      <c r="D26" s="31">
        <f>Resources!O27</f>
        <v>31.8</v>
      </c>
      <c r="E26" s="31">
        <f>Resources!P27</f>
        <v>36.700000000000003</v>
      </c>
    </row>
    <row r="27" spans="1:5" x14ac:dyDescent="0.25">
      <c r="A27" s="126" t="s">
        <v>143</v>
      </c>
      <c r="B27" s="16" t="s">
        <v>154</v>
      </c>
      <c r="C27" s="31">
        <f>Resources!N28</f>
        <v>1.7</v>
      </c>
      <c r="D27" s="31">
        <f>Resources!O28</f>
        <v>3</v>
      </c>
      <c r="E27" s="31">
        <f>Resources!P28</f>
        <v>2.2000000000000002</v>
      </c>
    </row>
    <row r="28" spans="1:5" x14ac:dyDescent="0.25">
      <c r="A28" s="126"/>
      <c r="B28" s="16" t="s">
        <v>155</v>
      </c>
      <c r="C28" s="31">
        <f>Resources!N29</f>
        <v>9.9</v>
      </c>
      <c r="D28" s="31">
        <f>Resources!O29</f>
        <v>12.7</v>
      </c>
      <c r="E28" s="31">
        <f>Resources!P29</f>
        <v>11</v>
      </c>
    </row>
    <row r="29" spans="1:5" x14ac:dyDescent="0.25">
      <c r="A29" s="126"/>
      <c r="B29" s="16" t="s">
        <v>156</v>
      </c>
      <c r="C29" s="31">
        <f>Resources!N30</f>
        <v>41.7</v>
      </c>
      <c r="D29" s="31">
        <f>Resources!O30</f>
        <v>43.7</v>
      </c>
      <c r="E29" s="31">
        <f>Resources!P30</f>
        <v>42.5</v>
      </c>
    </row>
    <row r="30" spans="1:5" x14ac:dyDescent="0.25">
      <c r="A30" s="126"/>
      <c r="B30" s="16" t="s">
        <v>157</v>
      </c>
      <c r="C30" s="31">
        <f>Resources!N31</f>
        <v>46.7</v>
      </c>
      <c r="D30" s="31">
        <f>Resources!O31</f>
        <v>40.6</v>
      </c>
      <c r="E30" s="31">
        <f>Resources!P31</f>
        <v>44.3</v>
      </c>
    </row>
  </sheetData>
  <mergeCells count="9">
    <mergeCell ref="A1:E1"/>
    <mergeCell ref="A3:A6"/>
    <mergeCell ref="A2:B2"/>
    <mergeCell ref="A27:A30"/>
    <mergeCell ref="A23:A26"/>
    <mergeCell ref="A19:A22"/>
    <mergeCell ref="A15:A18"/>
    <mergeCell ref="A11:A14"/>
    <mergeCell ref="A7:A10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sqref="A1:H1"/>
    </sheetView>
  </sheetViews>
  <sheetFormatPr defaultRowHeight="12" x14ac:dyDescent="0.25"/>
  <cols>
    <col min="1" max="1" width="14.28515625" style="3" customWidth="1"/>
    <col min="2" max="2" width="32.140625" style="3" customWidth="1"/>
    <col min="3" max="3" width="14.28515625" style="3" customWidth="1"/>
    <col min="4" max="4" width="32.140625" style="3" customWidth="1"/>
    <col min="5" max="16384" width="9.140625" style="3"/>
  </cols>
  <sheetData>
    <row r="1" spans="1:4" x14ac:dyDescent="0.25">
      <c r="A1" s="125" t="s">
        <v>804</v>
      </c>
      <c r="B1" s="125"/>
      <c r="C1" s="125"/>
      <c r="D1" s="125"/>
    </row>
    <row r="2" spans="1:4" ht="24" x14ac:dyDescent="0.25">
      <c r="A2" s="90" t="s">
        <v>785</v>
      </c>
      <c r="B2" s="90" t="s">
        <v>613</v>
      </c>
      <c r="C2" s="90" t="s">
        <v>786</v>
      </c>
      <c r="D2" s="90" t="s">
        <v>787</v>
      </c>
    </row>
    <row r="3" spans="1:4" x14ac:dyDescent="0.25">
      <c r="A3" s="126" t="s">
        <v>788</v>
      </c>
      <c r="B3" s="87" t="s">
        <v>617</v>
      </c>
      <c r="C3" s="127">
        <v>41122</v>
      </c>
      <c r="D3" s="92">
        <v>37165</v>
      </c>
    </row>
    <row r="4" spans="1:4" x14ac:dyDescent="0.25">
      <c r="A4" s="126"/>
      <c r="B4" s="87" t="s">
        <v>620</v>
      </c>
      <c r="C4" s="127"/>
      <c r="D4" s="92">
        <v>42644</v>
      </c>
    </row>
    <row r="5" spans="1:4" x14ac:dyDescent="0.25">
      <c r="A5" s="126"/>
      <c r="B5" s="87" t="s">
        <v>614</v>
      </c>
      <c r="C5" s="127"/>
      <c r="D5" s="92">
        <v>37165</v>
      </c>
    </row>
    <row r="6" spans="1:4" x14ac:dyDescent="0.25">
      <c r="A6" s="126"/>
      <c r="B6" s="87" t="s">
        <v>648</v>
      </c>
      <c r="C6" s="127"/>
      <c r="D6" s="92">
        <v>37165</v>
      </c>
    </row>
    <row r="7" spans="1:4" x14ac:dyDescent="0.25">
      <c r="A7" s="126"/>
      <c r="B7" s="87" t="s">
        <v>618</v>
      </c>
      <c r="C7" s="127"/>
      <c r="D7" s="92">
        <v>37165</v>
      </c>
    </row>
    <row r="8" spans="1:4" x14ac:dyDescent="0.25">
      <c r="A8" s="126"/>
      <c r="B8" s="87" t="s">
        <v>615</v>
      </c>
      <c r="C8" s="127"/>
      <c r="D8" s="92">
        <v>42644</v>
      </c>
    </row>
    <row r="9" spans="1:4" x14ac:dyDescent="0.25">
      <c r="A9" s="126"/>
      <c r="B9" s="87" t="s">
        <v>616</v>
      </c>
      <c r="C9" s="127"/>
      <c r="D9" s="92">
        <v>42644</v>
      </c>
    </row>
    <row r="10" spans="1:4" x14ac:dyDescent="0.25">
      <c r="A10" s="126"/>
      <c r="B10" s="87" t="s">
        <v>619</v>
      </c>
      <c r="C10" s="127"/>
      <c r="D10" s="92">
        <v>37165</v>
      </c>
    </row>
    <row r="11" spans="1:4" x14ac:dyDescent="0.25">
      <c r="A11" s="126" t="s">
        <v>789</v>
      </c>
      <c r="B11" s="87" t="s">
        <v>621</v>
      </c>
      <c r="C11" s="127">
        <v>41852</v>
      </c>
      <c r="D11" s="92">
        <v>42644</v>
      </c>
    </row>
    <row r="12" spans="1:4" x14ac:dyDescent="0.25">
      <c r="A12" s="126"/>
      <c r="B12" s="87" t="s">
        <v>622</v>
      </c>
      <c r="C12" s="127"/>
      <c r="D12" s="92">
        <v>42644</v>
      </c>
    </row>
    <row r="13" spans="1:4" x14ac:dyDescent="0.25">
      <c r="A13" s="126"/>
      <c r="B13" s="87" t="s">
        <v>623</v>
      </c>
      <c r="C13" s="127"/>
      <c r="D13" s="92">
        <v>37165</v>
      </c>
    </row>
    <row r="14" spans="1:4" x14ac:dyDescent="0.25">
      <c r="A14" s="126"/>
      <c r="B14" s="87" t="s">
        <v>624</v>
      </c>
      <c r="C14" s="127"/>
      <c r="D14" s="92">
        <v>44835</v>
      </c>
    </row>
    <row r="15" spans="1:4" x14ac:dyDescent="0.25">
      <c r="A15" s="126"/>
      <c r="B15" s="87" t="s">
        <v>627</v>
      </c>
      <c r="C15" s="127"/>
      <c r="D15" s="92">
        <v>37165</v>
      </c>
    </row>
    <row r="16" spans="1:4" x14ac:dyDescent="0.25">
      <c r="A16" s="126"/>
      <c r="B16" s="87" t="s">
        <v>625</v>
      </c>
      <c r="C16" s="127"/>
      <c r="D16" s="92">
        <v>42644</v>
      </c>
    </row>
    <row r="17" spans="1:4" x14ac:dyDescent="0.25">
      <c r="A17" s="126"/>
      <c r="B17" s="87" t="s">
        <v>626</v>
      </c>
      <c r="C17" s="127"/>
      <c r="D17" s="92">
        <v>42644</v>
      </c>
    </row>
    <row r="18" spans="1:4" x14ac:dyDescent="0.25">
      <c r="A18" s="126" t="s">
        <v>790</v>
      </c>
      <c r="B18" s="87" t="s">
        <v>629</v>
      </c>
      <c r="C18" s="127">
        <v>42217</v>
      </c>
      <c r="D18" s="92">
        <v>42644</v>
      </c>
    </row>
    <row r="19" spans="1:4" x14ac:dyDescent="0.25">
      <c r="A19" s="126"/>
      <c r="B19" s="87" t="s">
        <v>628</v>
      </c>
      <c r="C19" s="127"/>
      <c r="D19" s="92">
        <v>37165</v>
      </c>
    </row>
    <row r="20" spans="1:4" x14ac:dyDescent="0.25">
      <c r="A20" s="126"/>
      <c r="B20" s="87" t="s">
        <v>650</v>
      </c>
      <c r="C20" s="127"/>
      <c r="D20" s="92">
        <v>42644</v>
      </c>
    </row>
    <row r="21" spans="1:4" x14ac:dyDescent="0.25">
      <c r="A21" s="87" t="s">
        <v>791</v>
      </c>
      <c r="B21" s="87" t="s">
        <v>630</v>
      </c>
      <c r="C21" s="92">
        <v>43678</v>
      </c>
      <c r="D21" s="92">
        <v>44835</v>
      </c>
    </row>
    <row r="22" spans="1:4" x14ac:dyDescent="0.25">
      <c r="A22" s="126" t="s">
        <v>792</v>
      </c>
      <c r="B22" s="87" t="s">
        <v>793</v>
      </c>
      <c r="C22" s="127">
        <v>44044</v>
      </c>
      <c r="D22" s="92">
        <v>44835</v>
      </c>
    </row>
    <row r="23" spans="1:4" x14ac:dyDescent="0.25">
      <c r="A23" s="126"/>
      <c r="B23" s="87" t="s">
        <v>631</v>
      </c>
      <c r="C23" s="127"/>
      <c r="D23" s="92">
        <v>44835</v>
      </c>
    </row>
    <row r="24" spans="1:4" x14ac:dyDescent="0.25">
      <c r="A24" s="126"/>
      <c r="B24" s="87" t="s">
        <v>632</v>
      </c>
      <c r="C24" s="127"/>
      <c r="D24" s="92">
        <v>45200</v>
      </c>
    </row>
    <row r="25" spans="1:4" x14ac:dyDescent="0.25">
      <c r="A25" s="126" t="s">
        <v>794</v>
      </c>
      <c r="B25" s="87" t="s">
        <v>633</v>
      </c>
      <c r="C25" s="127">
        <v>44409</v>
      </c>
      <c r="D25" s="92">
        <v>44835</v>
      </c>
    </row>
    <row r="26" spans="1:4" x14ac:dyDescent="0.25">
      <c r="A26" s="126"/>
      <c r="B26" s="87" t="s">
        <v>636</v>
      </c>
      <c r="C26" s="127"/>
      <c r="D26" s="92">
        <v>42644</v>
      </c>
    </row>
    <row r="27" spans="1:4" x14ac:dyDescent="0.25">
      <c r="A27" s="126"/>
      <c r="B27" s="87" t="s">
        <v>795</v>
      </c>
      <c r="C27" s="127"/>
      <c r="D27" s="92">
        <v>42644</v>
      </c>
    </row>
    <row r="28" spans="1:4" x14ac:dyDescent="0.25">
      <c r="A28" s="126"/>
      <c r="B28" s="87" t="s">
        <v>635</v>
      </c>
      <c r="C28" s="127"/>
      <c r="D28" s="92">
        <v>42644</v>
      </c>
    </row>
    <row r="29" spans="1:4" x14ac:dyDescent="0.25">
      <c r="A29" s="126" t="s">
        <v>796</v>
      </c>
      <c r="B29" s="87" t="s">
        <v>639</v>
      </c>
      <c r="C29" s="127">
        <v>44774</v>
      </c>
      <c r="D29" s="92">
        <v>47392</v>
      </c>
    </row>
    <row r="30" spans="1:4" x14ac:dyDescent="0.25">
      <c r="A30" s="126"/>
      <c r="B30" s="120" t="s">
        <v>874</v>
      </c>
      <c r="C30" s="127"/>
      <c r="D30" s="92">
        <v>44835</v>
      </c>
    </row>
    <row r="31" spans="1:4" x14ac:dyDescent="0.25">
      <c r="A31" s="126"/>
      <c r="B31" s="87" t="s">
        <v>637</v>
      </c>
      <c r="C31" s="127"/>
      <c r="D31" s="92">
        <v>44835</v>
      </c>
    </row>
    <row r="32" spans="1:4" x14ac:dyDescent="0.25">
      <c r="A32" s="126"/>
      <c r="B32" s="87" t="s">
        <v>638</v>
      </c>
      <c r="C32" s="127"/>
      <c r="D32" s="92">
        <v>44835</v>
      </c>
    </row>
    <row r="33" spans="1:4" x14ac:dyDescent="0.25">
      <c r="A33" s="126" t="s">
        <v>797</v>
      </c>
      <c r="B33" s="87" t="s">
        <v>640</v>
      </c>
      <c r="C33" s="127">
        <v>37500</v>
      </c>
      <c r="D33" s="92">
        <v>47392</v>
      </c>
    </row>
    <row r="34" spans="1:4" x14ac:dyDescent="0.25">
      <c r="A34" s="126"/>
      <c r="B34" s="87" t="s">
        <v>641</v>
      </c>
      <c r="C34" s="127"/>
      <c r="D34" s="92">
        <v>47392</v>
      </c>
    </row>
    <row r="35" spans="1:4" x14ac:dyDescent="0.25">
      <c r="A35" s="126"/>
      <c r="B35" s="87" t="s">
        <v>798</v>
      </c>
      <c r="C35" s="127"/>
      <c r="D35" s="92">
        <v>47392</v>
      </c>
    </row>
    <row r="36" spans="1:4" x14ac:dyDescent="0.25">
      <c r="A36" s="126"/>
      <c r="B36" s="87" t="s">
        <v>643</v>
      </c>
      <c r="C36" s="127"/>
      <c r="D36" s="92">
        <v>47392</v>
      </c>
    </row>
    <row r="37" spans="1:4" x14ac:dyDescent="0.25">
      <c r="A37" s="126"/>
      <c r="B37" s="87" t="s">
        <v>644</v>
      </c>
      <c r="C37" s="127"/>
      <c r="D37" s="92">
        <v>47392</v>
      </c>
    </row>
    <row r="38" spans="1:4" x14ac:dyDescent="0.25">
      <c r="A38" s="126"/>
      <c r="B38" s="87" t="s">
        <v>645</v>
      </c>
      <c r="C38" s="127"/>
      <c r="D38" s="92">
        <v>44835</v>
      </c>
    </row>
    <row r="39" spans="1:4" x14ac:dyDescent="0.25">
      <c r="A39" s="87" t="s">
        <v>799</v>
      </c>
      <c r="B39" s="87" t="s">
        <v>646</v>
      </c>
      <c r="C39" s="92">
        <v>45901</v>
      </c>
      <c r="D39" s="92">
        <v>41579</v>
      </c>
    </row>
    <row r="40" spans="1:4" x14ac:dyDescent="0.25">
      <c r="A40" s="87" t="s">
        <v>800</v>
      </c>
      <c r="B40" s="87" t="s">
        <v>801</v>
      </c>
      <c r="C40" s="92">
        <v>46266</v>
      </c>
      <c r="D40" s="92">
        <v>43770</v>
      </c>
    </row>
    <row r="41" spans="1:4" x14ac:dyDescent="0.25">
      <c r="A41" s="87" t="s">
        <v>802</v>
      </c>
      <c r="B41" s="87" t="s">
        <v>654</v>
      </c>
      <c r="C41" s="92">
        <v>37165</v>
      </c>
      <c r="D41" s="92">
        <v>43770</v>
      </c>
    </row>
    <row r="42" spans="1:4" x14ac:dyDescent="0.25">
      <c r="A42" s="87" t="s">
        <v>803</v>
      </c>
      <c r="B42" s="87" t="s">
        <v>655</v>
      </c>
      <c r="C42" s="92">
        <v>44470</v>
      </c>
      <c r="D42" s="92">
        <v>45962</v>
      </c>
    </row>
  </sheetData>
  <mergeCells count="15">
    <mergeCell ref="A33:A38"/>
    <mergeCell ref="C33:C38"/>
    <mergeCell ref="A1:D1"/>
    <mergeCell ref="A22:A24"/>
    <mergeCell ref="C22:C24"/>
    <mergeCell ref="A25:A28"/>
    <mergeCell ref="C25:C28"/>
    <mergeCell ref="A29:A32"/>
    <mergeCell ref="C29:C32"/>
    <mergeCell ref="A3:A10"/>
    <mergeCell ref="C3:C10"/>
    <mergeCell ref="A11:A17"/>
    <mergeCell ref="C11:C17"/>
    <mergeCell ref="A18:A20"/>
    <mergeCell ref="C18:C2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C2"/>
  <sheetViews>
    <sheetView workbookViewId="0">
      <selection sqref="A1:E1"/>
    </sheetView>
  </sheetViews>
  <sheetFormatPr defaultRowHeight="15" x14ac:dyDescent="0.25"/>
  <cols>
    <col min="1" max="1" width="9.140625" style="88"/>
    <col min="2" max="2" width="18.28515625" style="88" customWidth="1"/>
    <col min="3" max="16384" width="9.140625" style="88"/>
  </cols>
  <sheetData>
    <row r="2" spans="2:3" x14ac:dyDescent="0.25">
      <c r="B2" s="115" t="s">
        <v>866</v>
      </c>
      <c r="C2" s="115">
        <v>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workbookViewId="0">
      <selection sqref="A1:E1"/>
    </sheetView>
  </sheetViews>
  <sheetFormatPr defaultRowHeight="15" x14ac:dyDescent="0.25"/>
  <cols>
    <col min="5" max="5" width="9.140625" style="22"/>
    <col min="10" max="10" width="9.140625" style="22"/>
  </cols>
  <sheetData>
    <row r="1" spans="1:9" s="22" customFormat="1" x14ac:dyDescent="0.25">
      <c r="A1" s="153" t="s">
        <v>523</v>
      </c>
      <c r="B1" s="153"/>
      <c r="C1" s="153"/>
      <c r="D1" s="153"/>
      <c r="F1" s="153" t="s">
        <v>524</v>
      </c>
      <c r="G1" s="153"/>
      <c r="H1" s="153"/>
      <c r="I1" s="153"/>
    </row>
    <row r="2" spans="1:9" x14ac:dyDescent="0.25">
      <c r="A2" t="s">
        <v>168</v>
      </c>
      <c r="B2" t="s">
        <v>168</v>
      </c>
      <c r="C2" t="s">
        <v>251</v>
      </c>
      <c r="D2" t="s">
        <v>452</v>
      </c>
      <c r="F2" s="61" t="s">
        <v>168</v>
      </c>
      <c r="G2" s="61" t="s">
        <v>168</v>
      </c>
      <c r="H2" s="61" t="s">
        <v>251</v>
      </c>
      <c r="I2" s="61" t="s">
        <v>452</v>
      </c>
    </row>
    <row r="3" spans="1:9" x14ac:dyDescent="0.25">
      <c r="A3" t="s">
        <v>453</v>
      </c>
      <c r="B3" t="s">
        <v>245</v>
      </c>
      <c r="C3">
        <v>238322</v>
      </c>
      <c r="D3">
        <v>61.234756959254256</v>
      </c>
      <c r="F3" s="61" t="s">
        <v>244</v>
      </c>
      <c r="G3" s="61" t="s">
        <v>245</v>
      </c>
      <c r="H3" s="61">
        <v>65267</v>
      </c>
      <c r="I3" s="61">
        <v>59.910960161556822</v>
      </c>
    </row>
    <row r="4" spans="1:9" x14ac:dyDescent="0.25">
      <c r="B4" t="s">
        <v>454</v>
      </c>
      <c r="C4">
        <v>150872</v>
      </c>
      <c r="D4">
        <v>38.765243040745744</v>
      </c>
      <c r="F4" s="61"/>
      <c r="G4" s="61" t="s">
        <v>246</v>
      </c>
      <c r="H4" s="61">
        <v>43673</v>
      </c>
      <c r="I4" s="61">
        <v>40.089039838443178</v>
      </c>
    </row>
    <row r="5" spans="1:9" x14ac:dyDescent="0.25">
      <c r="A5" t="s">
        <v>455</v>
      </c>
      <c r="B5" t="s">
        <v>456</v>
      </c>
      <c r="C5">
        <v>167617</v>
      </c>
      <c r="D5">
        <v>43.067724579515613</v>
      </c>
      <c r="F5" s="61" t="s">
        <v>169</v>
      </c>
      <c r="G5" s="61" t="s">
        <v>171</v>
      </c>
      <c r="H5" s="61">
        <v>36397</v>
      </c>
      <c r="I5" s="61">
        <v>33.410134018725905</v>
      </c>
    </row>
    <row r="6" spans="1:9" x14ac:dyDescent="0.25">
      <c r="B6" t="s">
        <v>457</v>
      </c>
      <c r="C6">
        <v>221577</v>
      </c>
      <c r="D6">
        <v>56.932275420484387</v>
      </c>
      <c r="F6" s="61"/>
      <c r="G6" s="61" t="s">
        <v>170</v>
      </c>
      <c r="H6" s="61">
        <v>72543</v>
      </c>
      <c r="I6" s="61">
        <v>66.589865981274102</v>
      </c>
    </row>
    <row r="7" spans="1:9" x14ac:dyDescent="0.25">
      <c r="A7" t="s">
        <v>458</v>
      </c>
      <c r="B7" t="s">
        <v>459</v>
      </c>
      <c r="C7">
        <v>4526</v>
      </c>
      <c r="D7">
        <v>1.1824889223309087</v>
      </c>
      <c r="F7" s="61" t="s">
        <v>177</v>
      </c>
      <c r="G7" s="61" t="s">
        <v>179</v>
      </c>
      <c r="H7" s="61">
        <v>1138</v>
      </c>
      <c r="I7" s="61">
        <v>1.0608249825215568</v>
      </c>
    </row>
    <row r="8" spans="1:9" x14ac:dyDescent="0.25">
      <c r="B8" t="s">
        <v>460</v>
      </c>
      <c r="C8">
        <v>378226</v>
      </c>
      <c r="D8">
        <v>98.817511077669096</v>
      </c>
      <c r="F8" s="61"/>
      <c r="G8" s="61" t="s">
        <v>178</v>
      </c>
      <c r="H8" s="61">
        <v>106137</v>
      </c>
      <c r="I8" s="61">
        <v>98.939175017478448</v>
      </c>
    </row>
    <row r="9" spans="1:9" x14ac:dyDescent="0.25">
      <c r="A9" t="s">
        <v>461</v>
      </c>
      <c r="B9" t="s">
        <v>462</v>
      </c>
      <c r="C9">
        <v>293672</v>
      </c>
      <c r="D9">
        <v>76.418575361572124</v>
      </c>
      <c r="F9" s="61" t="s">
        <v>180</v>
      </c>
      <c r="G9" s="61" t="s">
        <v>181</v>
      </c>
      <c r="H9" s="61">
        <v>84306</v>
      </c>
      <c r="I9" s="61">
        <v>78.181278631971367</v>
      </c>
    </row>
    <row r="10" spans="1:9" x14ac:dyDescent="0.25">
      <c r="B10" t="s">
        <v>463</v>
      </c>
      <c r="C10">
        <v>90622</v>
      </c>
      <c r="D10">
        <v>23.581424638427869</v>
      </c>
      <c r="F10" s="61"/>
      <c r="G10" s="61" t="s">
        <v>182</v>
      </c>
      <c r="H10" s="61">
        <v>23528</v>
      </c>
      <c r="I10" s="61">
        <v>21.818721368028637</v>
      </c>
    </row>
    <row r="11" spans="1:9" x14ac:dyDescent="0.25">
      <c r="A11" t="s">
        <v>464</v>
      </c>
      <c r="B11" t="s">
        <v>465</v>
      </c>
      <c r="C11">
        <v>16049</v>
      </c>
      <c r="D11">
        <v>4.123650415987913</v>
      </c>
      <c r="F11" s="61" t="s">
        <v>183</v>
      </c>
      <c r="G11" s="61" t="s">
        <v>184</v>
      </c>
      <c r="H11" s="61">
        <v>5340</v>
      </c>
      <c r="I11" s="61">
        <v>4.9017807967688638</v>
      </c>
    </row>
    <row r="12" spans="1:9" x14ac:dyDescent="0.25">
      <c r="B12" t="s">
        <v>466</v>
      </c>
      <c r="C12">
        <v>373145</v>
      </c>
      <c r="D12">
        <v>95.87634958401209</v>
      </c>
      <c r="F12" s="61"/>
      <c r="G12" s="61" t="s">
        <v>185</v>
      </c>
      <c r="H12" s="61">
        <v>103600</v>
      </c>
      <c r="I12" s="61">
        <v>95.098219203231139</v>
      </c>
    </row>
    <row r="13" spans="1:9" x14ac:dyDescent="0.25">
      <c r="A13" t="s">
        <v>467</v>
      </c>
      <c r="B13" t="s">
        <v>468</v>
      </c>
      <c r="C13">
        <v>342834</v>
      </c>
      <c r="D13">
        <v>88.109483423284502</v>
      </c>
      <c r="F13" s="61" t="s">
        <v>186</v>
      </c>
      <c r="G13" s="61" t="s">
        <v>187</v>
      </c>
      <c r="H13" s="61">
        <v>95099</v>
      </c>
      <c r="I13" s="61">
        <v>87.294841196989168</v>
      </c>
    </row>
    <row r="14" spans="1:9" x14ac:dyDescent="0.25">
      <c r="B14" t="s">
        <v>469</v>
      </c>
      <c r="C14">
        <v>46266</v>
      </c>
      <c r="D14">
        <v>11.890516576715497</v>
      </c>
      <c r="F14" s="61"/>
      <c r="G14" s="61" t="s">
        <v>188</v>
      </c>
      <c r="H14" s="61">
        <v>13841</v>
      </c>
      <c r="I14" s="61">
        <v>12.705158803010832</v>
      </c>
    </row>
    <row r="15" spans="1:9" x14ac:dyDescent="0.25">
      <c r="A15" t="s">
        <v>470</v>
      </c>
      <c r="B15" t="s">
        <v>471</v>
      </c>
      <c r="C15">
        <v>336522</v>
      </c>
      <c r="D15">
        <v>86.466389512685197</v>
      </c>
      <c r="F15" s="61" t="s">
        <v>189</v>
      </c>
      <c r="G15" s="61" t="s">
        <v>190</v>
      </c>
      <c r="H15" s="61">
        <v>96576</v>
      </c>
      <c r="I15" s="61">
        <v>88.650633376170376</v>
      </c>
    </row>
    <row r="16" spans="1:9" x14ac:dyDescent="0.25">
      <c r="B16" t="s">
        <v>472</v>
      </c>
      <c r="C16">
        <v>52672</v>
      </c>
      <c r="D16">
        <v>13.53361048731481</v>
      </c>
      <c r="F16" s="61"/>
      <c r="G16" s="61" t="s">
        <v>191</v>
      </c>
      <c r="H16" s="61">
        <v>12364</v>
      </c>
      <c r="I16" s="61">
        <v>11.349366623829631</v>
      </c>
    </row>
    <row r="17" spans="1:9" x14ac:dyDescent="0.25">
      <c r="A17" t="s">
        <v>473</v>
      </c>
      <c r="B17" t="s">
        <v>474</v>
      </c>
      <c r="C17">
        <v>110295</v>
      </c>
      <c r="D17">
        <v>52.165708123652045</v>
      </c>
      <c r="F17" s="61" t="s">
        <v>192</v>
      </c>
      <c r="G17" s="61" t="s">
        <v>194</v>
      </c>
      <c r="H17" s="61">
        <v>28262</v>
      </c>
      <c r="I17" s="61">
        <v>48.294600136705398</v>
      </c>
    </row>
    <row r="18" spans="1:9" x14ac:dyDescent="0.25">
      <c r="B18" t="s">
        <v>475</v>
      </c>
      <c r="C18">
        <v>101137</v>
      </c>
      <c r="D18">
        <v>47.834291876347955</v>
      </c>
      <c r="F18" s="61"/>
      <c r="G18" s="61" t="s">
        <v>193</v>
      </c>
      <c r="H18" s="61">
        <v>30258</v>
      </c>
      <c r="I18" s="61">
        <v>51.705399863294602</v>
      </c>
    </row>
    <row r="19" spans="1:9" x14ac:dyDescent="0.25">
      <c r="A19" t="s">
        <v>476</v>
      </c>
      <c r="B19">
        <v>1</v>
      </c>
      <c r="C19">
        <v>389194</v>
      </c>
      <c r="D19">
        <v>100</v>
      </c>
      <c r="F19" s="61" t="s">
        <v>476</v>
      </c>
      <c r="G19" s="61">
        <v>1</v>
      </c>
      <c r="H19" s="61">
        <v>108940</v>
      </c>
      <c r="I19" s="61">
        <v>100</v>
      </c>
    </row>
    <row r="20" spans="1:9" s="22" customFormat="1" x14ac:dyDescent="0.25"/>
  </sheetData>
  <mergeCells count="2">
    <mergeCell ref="A1:D1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9"/>
  <sheetViews>
    <sheetView workbookViewId="0">
      <selection sqref="A1:E1"/>
    </sheetView>
  </sheetViews>
  <sheetFormatPr defaultRowHeight="15" x14ac:dyDescent="0.25"/>
  <cols>
    <col min="5" max="5" width="9.140625" style="22"/>
    <col min="10" max="10" width="9.140625" style="22"/>
  </cols>
  <sheetData>
    <row r="1" spans="1:9" s="22" customFormat="1" x14ac:dyDescent="0.25">
      <c r="A1" s="153" t="s">
        <v>523</v>
      </c>
      <c r="B1" s="153"/>
      <c r="C1" s="153"/>
      <c r="D1" s="153"/>
      <c r="F1" s="153" t="s">
        <v>524</v>
      </c>
      <c r="G1" s="153"/>
      <c r="H1" s="153"/>
      <c r="I1" s="153"/>
    </row>
    <row r="2" spans="1:9" x14ac:dyDescent="0.25">
      <c r="A2" t="s">
        <v>168</v>
      </c>
      <c r="B2" t="s">
        <v>168</v>
      </c>
      <c r="C2" t="s">
        <v>251</v>
      </c>
      <c r="D2" t="s">
        <v>452</v>
      </c>
      <c r="F2" t="s">
        <v>168</v>
      </c>
      <c r="G2" t="s">
        <v>168</v>
      </c>
      <c r="H2" t="s">
        <v>251</v>
      </c>
      <c r="I2" t="s">
        <v>452</v>
      </c>
    </row>
    <row r="3" spans="1:9" x14ac:dyDescent="0.25">
      <c r="A3" t="s">
        <v>477</v>
      </c>
      <c r="B3" t="s">
        <v>478</v>
      </c>
      <c r="C3">
        <v>25712</v>
      </c>
      <c r="D3">
        <v>6.6064738921977213</v>
      </c>
      <c r="F3" t="s">
        <v>199</v>
      </c>
      <c r="G3" t="s">
        <v>200</v>
      </c>
      <c r="H3">
        <v>7701</v>
      </c>
      <c r="I3">
        <v>7.0690288232054339</v>
      </c>
    </row>
    <row r="4" spans="1:9" x14ac:dyDescent="0.25">
      <c r="B4" t="s">
        <v>479</v>
      </c>
      <c r="C4">
        <v>1115</v>
      </c>
      <c r="D4">
        <v>0.28648951422683805</v>
      </c>
      <c r="G4" t="s">
        <v>201</v>
      </c>
      <c r="H4">
        <v>328</v>
      </c>
      <c r="I4">
        <v>0.3010831650449789</v>
      </c>
    </row>
    <row r="5" spans="1:9" x14ac:dyDescent="0.25">
      <c r="B5" t="s">
        <v>480</v>
      </c>
      <c r="C5">
        <v>5777</v>
      </c>
      <c r="D5">
        <v>1.4843497073438954</v>
      </c>
      <c r="G5" t="s">
        <v>202</v>
      </c>
      <c r="H5">
        <v>1892</v>
      </c>
      <c r="I5">
        <v>1.7367358178814025</v>
      </c>
    </row>
    <row r="6" spans="1:9" x14ac:dyDescent="0.25">
      <c r="B6" t="s">
        <v>481</v>
      </c>
      <c r="C6">
        <v>8382</v>
      </c>
      <c r="D6">
        <v>2.1536817114344005</v>
      </c>
      <c r="G6" t="s">
        <v>203</v>
      </c>
      <c r="H6">
        <v>2945</v>
      </c>
      <c r="I6">
        <v>2.7033229300532402</v>
      </c>
    </row>
    <row r="7" spans="1:9" x14ac:dyDescent="0.25">
      <c r="B7" t="s">
        <v>482</v>
      </c>
      <c r="C7">
        <v>11987</v>
      </c>
      <c r="D7">
        <v>3.0799549838897824</v>
      </c>
      <c r="G7" t="s">
        <v>204</v>
      </c>
      <c r="H7">
        <v>3203</v>
      </c>
      <c r="I7">
        <v>2.9401505415825224</v>
      </c>
    </row>
    <row r="8" spans="1:9" x14ac:dyDescent="0.25">
      <c r="B8" t="s">
        <v>483</v>
      </c>
      <c r="C8">
        <v>13736</v>
      </c>
      <c r="D8">
        <v>3.5293452622599526</v>
      </c>
      <c r="G8" t="s">
        <v>205</v>
      </c>
      <c r="H8">
        <v>3558</v>
      </c>
      <c r="I8">
        <v>3.2660179915549845</v>
      </c>
    </row>
    <row r="9" spans="1:9" x14ac:dyDescent="0.25">
      <c r="B9" t="s">
        <v>484</v>
      </c>
      <c r="C9">
        <v>2235</v>
      </c>
      <c r="D9">
        <v>0.57426373479550041</v>
      </c>
      <c r="G9" t="s">
        <v>206</v>
      </c>
      <c r="H9">
        <v>595</v>
      </c>
      <c r="I9">
        <v>0.54617220488342211</v>
      </c>
    </row>
    <row r="10" spans="1:9" x14ac:dyDescent="0.25">
      <c r="B10" t="s">
        <v>485</v>
      </c>
      <c r="C10">
        <v>2760</v>
      </c>
      <c r="D10">
        <v>0.70915790068706097</v>
      </c>
      <c r="G10" t="s">
        <v>207</v>
      </c>
      <c r="H10">
        <v>659</v>
      </c>
      <c r="I10">
        <v>0.60492013952634482</v>
      </c>
    </row>
    <row r="11" spans="1:9" x14ac:dyDescent="0.25">
      <c r="B11" t="s">
        <v>486</v>
      </c>
      <c r="C11">
        <v>3818</v>
      </c>
      <c r="D11">
        <v>0.98100176261710104</v>
      </c>
      <c r="G11" t="s">
        <v>208</v>
      </c>
      <c r="H11">
        <v>912</v>
      </c>
      <c r="I11">
        <v>0.83715806866164866</v>
      </c>
    </row>
    <row r="12" spans="1:9" x14ac:dyDescent="0.25">
      <c r="B12" t="s">
        <v>487</v>
      </c>
      <c r="C12">
        <v>2801</v>
      </c>
      <c r="D12">
        <v>0.71969249269002089</v>
      </c>
      <c r="G12" t="s">
        <v>209</v>
      </c>
      <c r="H12">
        <v>742</v>
      </c>
      <c r="I12">
        <v>0.6811088672663852</v>
      </c>
    </row>
    <row r="13" spans="1:9" x14ac:dyDescent="0.25">
      <c r="B13" t="s">
        <v>488</v>
      </c>
      <c r="C13">
        <v>1560</v>
      </c>
      <c r="D13">
        <v>0.40082837864920834</v>
      </c>
      <c r="G13" t="s">
        <v>210</v>
      </c>
      <c r="H13">
        <v>391</v>
      </c>
      <c r="I13">
        <v>0.35891316320910593</v>
      </c>
    </row>
    <row r="14" spans="1:9" x14ac:dyDescent="0.25">
      <c r="B14" t="s">
        <v>489</v>
      </c>
      <c r="C14">
        <v>7155</v>
      </c>
      <c r="D14">
        <v>1.8384147751506961</v>
      </c>
      <c r="G14" t="s">
        <v>211</v>
      </c>
      <c r="H14">
        <v>1738</v>
      </c>
      <c r="I14">
        <v>1.5953736001468699</v>
      </c>
    </row>
    <row r="15" spans="1:9" x14ac:dyDescent="0.25">
      <c r="B15" t="s">
        <v>490</v>
      </c>
      <c r="C15">
        <v>2417</v>
      </c>
      <c r="D15">
        <v>0.62102704563790811</v>
      </c>
      <c r="G15" t="s">
        <v>212</v>
      </c>
      <c r="H15">
        <v>447</v>
      </c>
      <c r="I15">
        <v>0.41031760602166328</v>
      </c>
    </row>
    <row r="16" spans="1:9" x14ac:dyDescent="0.25">
      <c r="B16" t="s">
        <v>491</v>
      </c>
      <c r="C16">
        <v>1731</v>
      </c>
      <c r="D16">
        <v>0.44476533553960235</v>
      </c>
      <c r="G16" t="s">
        <v>868</v>
      </c>
      <c r="H16">
        <v>652</v>
      </c>
      <c r="I16">
        <v>0.59849458417477508</v>
      </c>
    </row>
    <row r="17" spans="2:9" x14ac:dyDescent="0.25">
      <c r="B17" t="s">
        <v>492</v>
      </c>
      <c r="C17">
        <v>3925</v>
      </c>
      <c r="D17">
        <v>1.0084944783321428</v>
      </c>
      <c r="G17" t="s">
        <v>213</v>
      </c>
      <c r="H17">
        <v>1375</v>
      </c>
      <c r="I17">
        <v>1.2621626583440426</v>
      </c>
    </row>
    <row r="18" spans="2:9" x14ac:dyDescent="0.25">
      <c r="B18" t="s">
        <v>493</v>
      </c>
      <c r="C18">
        <v>20159</v>
      </c>
      <c r="D18">
        <v>5.1796790289675583</v>
      </c>
      <c r="G18" t="s">
        <v>214</v>
      </c>
      <c r="H18">
        <v>5693</v>
      </c>
      <c r="I18">
        <v>5.2258123737837341</v>
      </c>
    </row>
    <row r="19" spans="2:9" x14ac:dyDescent="0.25">
      <c r="B19" t="s">
        <v>494</v>
      </c>
      <c r="C19">
        <v>4264</v>
      </c>
      <c r="D19">
        <v>1.0955975683078363</v>
      </c>
      <c r="G19" t="s">
        <v>215</v>
      </c>
      <c r="H19">
        <v>1139</v>
      </c>
      <c r="I19">
        <v>1.0455296493482651</v>
      </c>
    </row>
    <row r="20" spans="2:9" x14ac:dyDescent="0.25">
      <c r="B20" t="s">
        <v>495</v>
      </c>
      <c r="C20">
        <v>6300</v>
      </c>
      <c r="D20">
        <v>1.618729990698726</v>
      </c>
      <c r="G20" t="s">
        <v>216</v>
      </c>
      <c r="H20">
        <v>2179</v>
      </c>
      <c r="I20">
        <v>2.000183587295759</v>
      </c>
    </row>
    <row r="21" spans="2:9" x14ac:dyDescent="0.25">
      <c r="B21" t="s">
        <v>496</v>
      </c>
      <c r="C21">
        <v>27506</v>
      </c>
      <c r="D21">
        <v>7.0674265276443107</v>
      </c>
      <c r="G21" t="s">
        <v>217</v>
      </c>
      <c r="H21">
        <v>8279</v>
      </c>
      <c r="I21">
        <v>7.5995961079493295</v>
      </c>
    </row>
    <row r="22" spans="2:9" x14ac:dyDescent="0.25">
      <c r="B22" t="s">
        <v>497</v>
      </c>
      <c r="C22">
        <v>2680</v>
      </c>
      <c r="D22">
        <v>0.68860259921787081</v>
      </c>
      <c r="G22" t="s">
        <v>218</v>
      </c>
      <c r="H22">
        <v>903</v>
      </c>
      <c r="I22">
        <v>0.82889664035248756</v>
      </c>
    </row>
    <row r="23" spans="2:9" x14ac:dyDescent="0.25">
      <c r="B23" t="s">
        <v>498</v>
      </c>
      <c r="C23">
        <v>1465</v>
      </c>
      <c r="D23">
        <v>0.37641895815454501</v>
      </c>
      <c r="G23" t="s">
        <v>219</v>
      </c>
      <c r="H23">
        <v>525</v>
      </c>
      <c r="I23">
        <v>0.48191665136772538</v>
      </c>
    </row>
    <row r="24" spans="2:9" x14ac:dyDescent="0.25">
      <c r="B24" t="s">
        <v>499</v>
      </c>
      <c r="C24">
        <v>1417</v>
      </c>
      <c r="D24">
        <v>0.36408577727303093</v>
      </c>
      <c r="G24" t="s">
        <v>220</v>
      </c>
      <c r="H24">
        <v>494</v>
      </c>
      <c r="I24">
        <v>0.45346062052505964</v>
      </c>
    </row>
    <row r="25" spans="2:9" x14ac:dyDescent="0.25">
      <c r="B25" t="s">
        <v>500</v>
      </c>
      <c r="C25">
        <v>2405</v>
      </c>
      <c r="D25">
        <v>0.61794375041752958</v>
      </c>
      <c r="G25" t="s">
        <v>221</v>
      </c>
      <c r="H25">
        <v>814</v>
      </c>
      <c r="I25">
        <v>0.74720029373967323</v>
      </c>
    </row>
    <row r="26" spans="2:9" x14ac:dyDescent="0.25">
      <c r="B26" t="s">
        <v>501</v>
      </c>
      <c r="C26">
        <v>2467</v>
      </c>
      <c r="D26">
        <v>0.63387410905615194</v>
      </c>
      <c r="G26" t="s">
        <v>222</v>
      </c>
      <c r="H26">
        <v>854</v>
      </c>
      <c r="I26">
        <v>0.7839177528914999</v>
      </c>
    </row>
    <row r="27" spans="2:9" x14ac:dyDescent="0.25">
      <c r="B27" t="s">
        <v>502</v>
      </c>
      <c r="C27">
        <v>7400</v>
      </c>
      <c r="D27">
        <v>1.901365385900091</v>
      </c>
      <c r="G27" t="s">
        <v>223</v>
      </c>
      <c r="H27">
        <v>2276</v>
      </c>
      <c r="I27">
        <v>2.0892234257389388</v>
      </c>
    </row>
    <row r="28" spans="2:9" x14ac:dyDescent="0.25">
      <c r="B28" t="s">
        <v>503</v>
      </c>
      <c r="C28">
        <v>5874</v>
      </c>
      <c r="D28">
        <v>1.5092730103752885</v>
      </c>
      <c r="G28" t="s">
        <v>224</v>
      </c>
      <c r="H28">
        <v>1775</v>
      </c>
      <c r="I28">
        <v>1.6293372498623095</v>
      </c>
    </row>
    <row r="29" spans="2:9" x14ac:dyDescent="0.25">
      <c r="B29" t="s">
        <v>504</v>
      </c>
      <c r="C29">
        <v>17655</v>
      </c>
      <c r="D29">
        <v>4.5362980929819061</v>
      </c>
      <c r="G29" t="s">
        <v>225</v>
      </c>
      <c r="H29">
        <v>4803</v>
      </c>
      <c r="I29">
        <v>4.4088489076555906</v>
      </c>
    </row>
    <row r="30" spans="2:9" x14ac:dyDescent="0.25">
      <c r="B30" t="s">
        <v>505</v>
      </c>
      <c r="C30">
        <v>6929</v>
      </c>
      <c r="D30">
        <v>1.7803460485002338</v>
      </c>
      <c r="G30" t="s">
        <v>226</v>
      </c>
      <c r="H30">
        <v>1610</v>
      </c>
      <c r="I30">
        <v>1.4778777308610245</v>
      </c>
    </row>
    <row r="31" spans="2:9" x14ac:dyDescent="0.25">
      <c r="B31" t="s">
        <v>506</v>
      </c>
      <c r="C31">
        <v>41035</v>
      </c>
      <c r="D31">
        <v>10.543584947352734</v>
      </c>
      <c r="G31" t="s">
        <v>227</v>
      </c>
      <c r="H31">
        <v>9339</v>
      </c>
      <c r="I31">
        <v>8.5726087754727374</v>
      </c>
    </row>
    <row r="32" spans="2:9" x14ac:dyDescent="0.25">
      <c r="B32" t="s">
        <v>507</v>
      </c>
      <c r="C32">
        <v>4147</v>
      </c>
      <c r="D32">
        <v>1.0655354399091457</v>
      </c>
      <c r="G32" t="s">
        <v>228</v>
      </c>
      <c r="H32">
        <v>871</v>
      </c>
      <c r="I32">
        <v>0.7995226730310262</v>
      </c>
    </row>
    <row r="33" spans="2:9" x14ac:dyDescent="0.25">
      <c r="B33" t="s">
        <v>508</v>
      </c>
      <c r="C33">
        <v>20342</v>
      </c>
      <c r="D33">
        <v>5.2266992810783313</v>
      </c>
      <c r="G33" t="s">
        <v>229</v>
      </c>
      <c r="H33">
        <v>4852</v>
      </c>
      <c r="I33">
        <v>4.4538277951165783</v>
      </c>
    </row>
    <row r="34" spans="2:9" x14ac:dyDescent="0.25">
      <c r="B34" t="s">
        <v>509</v>
      </c>
      <c r="C34">
        <v>4099</v>
      </c>
      <c r="D34">
        <v>1.0532022590276315</v>
      </c>
      <c r="G34" t="s">
        <v>230</v>
      </c>
      <c r="H34">
        <v>796</v>
      </c>
      <c r="I34">
        <v>0.73067743712135125</v>
      </c>
    </row>
    <row r="35" spans="2:9" x14ac:dyDescent="0.25">
      <c r="B35" t="s">
        <v>510</v>
      </c>
      <c r="C35">
        <v>1685</v>
      </c>
      <c r="D35">
        <v>0.432946037194818</v>
      </c>
      <c r="G35" t="s">
        <v>231</v>
      </c>
      <c r="H35">
        <v>539</v>
      </c>
      <c r="I35">
        <v>0.4947677620708647</v>
      </c>
    </row>
    <row r="36" spans="2:9" x14ac:dyDescent="0.25">
      <c r="B36" t="s">
        <v>511</v>
      </c>
      <c r="C36">
        <v>41036</v>
      </c>
      <c r="D36">
        <v>10.543841888621099</v>
      </c>
      <c r="G36" t="s">
        <v>232</v>
      </c>
      <c r="H36">
        <v>12598</v>
      </c>
      <c r="I36">
        <v>11.564163759867817</v>
      </c>
    </row>
    <row r="37" spans="2:9" x14ac:dyDescent="0.25">
      <c r="B37" t="s">
        <v>512</v>
      </c>
      <c r="C37">
        <v>1884</v>
      </c>
      <c r="D37">
        <v>0.48407734959942855</v>
      </c>
      <c r="G37" t="s">
        <v>233</v>
      </c>
      <c r="H37">
        <v>594</v>
      </c>
      <c r="I37">
        <v>0.54525426840462643</v>
      </c>
    </row>
    <row r="38" spans="2:9" x14ac:dyDescent="0.25">
      <c r="B38" t="s">
        <v>513</v>
      </c>
      <c r="C38">
        <v>6439</v>
      </c>
      <c r="D38">
        <v>1.654444827001444</v>
      </c>
      <c r="G38" t="s">
        <v>234</v>
      </c>
      <c r="H38">
        <v>2154</v>
      </c>
      <c r="I38">
        <v>1.9772351753258675</v>
      </c>
    </row>
    <row r="39" spans="2:9" x14ac:dyDescent="0.25">
      <c r="B39" t="s">
        <v>514</v>
      </c>
      <c r="C39">
        <v>13617</v>
      </c>
      <c r="D39">
        <v>3.4987692513245321</v>
      </c>
      <c r="G39" t="s">
        <v>235</v>
      </c>
      <c r="H39">
        <v>4592</v>
      </c>
      <c r="I39">
        <v>4.2151643106297048</v>
      </c>
    </row>
    <row r="40" spans="2:9" x14ac:dyDescent="0.25">
      <c r="B40" t="s">
        <v>515</v>
      </c>
      <c r="C40">
        <v>13154</v>
      </c>
      <c r="D40">
        <v>3.3798054440715943</v>
      </c>
      <c r="G40" t="s">
        <v>236</v>
      </c>
      <c r="H40">
        <v>3713</v>
      </c>
      <c r="I40">
        <v>3.4082981457683128</v>
      </c>
    </row>
    <row r="41" spans="2:9" x14ac:dyDescent="0.25">
      <c r="B41" t="s">
        <v>516</v>
      </c>
      <c r="C41">
        <v>3980</v>
      </c>
      <c r="D41">
        <v>1.022626248092211</v>
      </c>
      <c r="G41" t="s">
        <v>237</v>
      </c>
      <c r="H41">
        <v>901</v>
      </c>
      <c r="I41">
        <v>0.82706076739489631</v>
      </c>
    </row>
    <row r="42" spans="2:9" x14ac:dyDescent="0.25">
      <c r="B42" t="s">
        <v>517</v>
      </c>
      <c r="C42">
        <v>5100</v>
      </c>
      <c r="D42">
        <v>1.3104004686608735</v>
      </c>
      <c r="G42" t="s">
        <v>238</v>
      </c>
      <c r="H42">
        <v>1084</v>
      </c>
      <c r="I42">
        <v>0.99504314301450336</v>
      </c>
    </row>
    <row r="43" spans="2:9" x14ac:dyDescent="0.25">
      <c r="B43" t="s">
        <v>518</v>
      </c>
      <c r="C43">
        <v>971</v>
      </c>
      <c r="D43">
        <v>0.24948997158229572</v>
      </c>
      <c r="G43" t="s">
        <v>239</v>
      </c>
      <c r="H43">
        <v>209</v>
      </c>
      <c r="I43">
        <v>0.19184872406829448</v>
      </c>
    </row>
    <row r="44" spans="2:9" x14ac:dyDescent="0.25">
      <c r="B44" t="s">
        <v>519</v>
      </c>
      <c r="C44">
        <v>12529</v>
      </c>
      <c r="D44">
        <v>3.2192171513435457</v>
      </c>
      <c r="G44" t="s">
        <v>240</v>
      </c>
      <c r="H44">
        <v>3444</v>
      </c>
      <c r="I44">
        <v>3.1613732329722781</v>
      </c>
    </row>
    <row r="45" spans="2:9" x14ac:dyDescent="0.25">
      <c r="B45" t="s">
        <v>520</v>
      </c>
      <c r="C45">
        <v>4024</v>
      </c>
      <c r="D45">
        <v>1.0339316639002656</v>
      </c>
      <c r="G45" t="s">
        <v>241</v>
      </c>
      <c r="H45">
        <v>1138</v>
      </c>
      <c r="I45">
        <v>1.0446117128694694</v>
      </c>
    </row>
    <row r="46" spans="2:9" x14ac:dyDescent="0.25">
      <c r="B46" t="s">
        <v>521</v>
      </c>
      <c r="C46">
        <v>13192</v>
      </c>
      <c r="D46">
        <v>3.3895692122694596</v>
      </c>
      <c r="G46" t="s">
        <v>242</v>
      </c>
      <c r="H46">
        <v>3550</v>
      </c>
      <c r="I46">
        <v>3.2586744997246191</v>
      </c>
    </row>
    <row r="47" spans="2:9" x14ac:dyDescent="0.25">
      <c r="B47" t="s">
        <v>522</v>
      </c>
      <c r="C47">
        <v>328</v>
      </c>
      <c r="D47">
        <v>8.4276736023679702E-2</v>
      </c>
      <c r="G47" t="s">
        <v>243</v>
      </c>
      <c r="H47">
        <v>84</v>
      </c>
      <c r="I47">
        <v>7.7106664218836052E-2</v>
      </c>
    </row>
    <row r="48" spans="2:9" x14ac:dyDescent="0.25">
      <c r="B48" t="s">
        <v>247</v>
      </c>
      <c r="C48">
        <v>389194</v>
      </c>
      <c r="D48">
        <v>100</v>
      </c>
      <c r="G48" t="s">
        <v>247</v>
      </c>
      <c r="H48">
        <v>108940</v>
      </c>
      <c r="I48">
        <v>100</v>
      </c>
    </row>
    <row r="49" s="22" customFormat="1" x14ac:dyDescent="0.25"/>
  </sheetData>
  <mergeCells count="2">
    <mergeCell ref="A1:D1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2"/>
  <sheetViews>
    <sheetView workbookViewId="0">
      <selection sqref="A1:E1"/>
    </sheetView>
  </sheetViews>
  <sheetFormatPr defaultRowHeight="15" x14ac:dyDescent="0.25"/>
  <cols>
    <col min="4" max="4" width="9.140625" style="22"/>
  </cols>
  <sheetData>
    <row r="1" spans="1:3" x14ac:dyDescent="0.25">
      <c r="A1" t="s">
        <v>168</v>
      </c>
      <c r="B1" t="s">
        <v>168</v>
      </c>
      <c r="C1" t="s">
        <v>251</v>
      </c>
    </row>
    <row r="2" spans="1:3" x14ac:dyDescent="0.25">
      <c r="A2" t="s">
        <v>531</v>
      </c>
      <c r="B2">
        <v>1019</v>
      </c>
      <c r="C2">
        <v>5656</v>
      </c>
    </row>
    <row r="3" spans="1:3" x14ac:dyDescent="0.25">
      <c r="B3">
        <v>1034</v>
      </c>
      <c r="C3">
        <v>4389</v>
      </c>
    </row>
    <row r="4" spans="1:3" x14ac:dyDescent="0.25">
      <c r="B4">
        <v>1055</v>
      </c>
      <c r="C4">
        <v>7610</v>
      </c>
    </row>
    <row r="5" spans="1:3" x14ac:dyDescent="0.25">
      <c r="B5">
        <v>1058</v>
      </c>
      <c r="C5">
        <v>8699</v>
      </c>
    </row>
    <row r="6" spans="1:3" x14ac:dyDescent="0.25">
      <c r="B6">
        <v>2154</v>
      </c>
      <c r="C6">
        <v>2989</v>
      </c>
    </row>
    <row r="7" spans="1:3" x14ac:dyDescent="0.25">
      <c r="B7">
        <v>2177</v>
      </c>
      <c r="C7">
        <v>9622</v>
      </c>
    </row>
    <row r="8" spans="1:3" x14ac:dyDescent="0.25">
      <c r="B8">
        <v>2200</v>
      </c>
      <c r="C8">
        <v>4238</v>
      </c>
    </row>
    <row r="9" spans="1:3" x14ac:dyDescent="0.25">
      <c r="B9">
        <v>2201</v>
      </c>
      <c r="C9">
        <v>5608</v>
      </c>
    </row>
    <row r="10" spans="1:3" x14ac:dyDescent="0.25">
      <c r="B10">
        <v>2235</v>
      </c>
      <c r="C10">
        <v>7123</v>
      </c>
    </row>
    <row r="11" spans="1:3" x14ac:dyDescent="0.25">
      <c r="B11">
        <v>2236</v>
      </c>
      <c r="C11">
        <v>12988</v>
      </c>
    </row>
    <row r="12" spans="1:3" x14ac:dyDescent="0.25">
      <c r="B12">
        <v>2241</v>
      </c>
      <c r="C12">
        <v>6385</v>
      </c>
    </row>
    <row r="13" spans="1:3" x14ac:dyDescent="0.25">
      <c r="B13">
        <v>3001</v>
      </c>
      <c r="C13">
        <v>1914</v>
      </c>
    </row>
    <row r="14" spans="1:3" x14ac:dyDescent="0.25">
      <c r="B14">
        <v>3003</v>
      </c>
      <c r="C14">
        <v>1453</v>
      </c>
    </row>
    <row r="15" spans="1:3" x14ac:dyDescent="0.25">
      <c r="B15">
        <v>3004</v>
      </c>
      <c r="C15">
        <v>15073</v>
      </c>
    </row>
    <row r="16" spans="1:3" x14ac:dyDescent="0.25">
      <c r="B16">
        <v>3005</v>
      </c>
      <c r="C16">
        <v>10657</v>
      </c>
    </row>
    <row r="17" spans="2:3" x14ac:dyDescent="0.25">
      <c r="B17">
        <v>3006</v>
      </c>
      <c r="C17">
        <v>11095</v>
      </c>
    </row>
    <row r="18" spans="2:3" x14ac:dyDescent="0.25">
      <c r="B18">
        <v>3007</v>
      </c>
      <c r="C18">
        <v>6444</v>
      </c>
    </row>
    <row r="19" spans="2:3" x14ac:dyDescent="0.25">
      <c r="B19">
        <v>3010</v>
      </c>
      <c r="C19">
        <v>8628</v>
      </c>
    </row>
    <row r="20" spans="2:3" x14ac:dyDescent="0.25">
      <c r="B20">
        <v>3013</v>
      </c>
      <c r="C20">
        <v>16747</v>
      </c>
    </row>
    <row r="21" spans="2:3" x14ac:dyDescent="0.25">
      <c r="B21">
        <v>3014</v>
      </c>
      <c r="C21">
        <v>11834</v>
      </c>
    </row>
    <row r="22" spans="2:3" x14ac:dyDescent="0.25">
      <c r="B22">
        <v>3016</v>
      </c>
      <c r="C22">
        <v>12953</v>
      </c>
    </row>
    <row r="23" spans="2:3" x14ac:dyDescent="0.25">
      <c r="B23">
        <v>3019</v>
      </c>
      <c r="C23">
        <v>16073</v>
      </c>
    </row>
    <row r="24" spans="2:3" x14ac:dyDescent="0.25">
      <c r="B24">
        <v>3020</v>
      </c>
      <c r="C24">
        <v>14492</v>
      </c>
    </row>
    <row r="25" spans="2:3" x14ac:dyDescent="0.25">
      <c r="B25">
        <v>3025</v>
      </c>
      <c r="C25">
        <v>13120</v>
      </c>
    </row>
    <row r="26" spans="2:3" x14ac:dyDescent="0.25">
      <c r="B26">
        <v>3027</v>
      </c>
      <c r="C26">
        <v>12606</v>
      </c>
    </row>
    <row r="27" spans="2:3" x14ac:dyDescent="0.25">
      <c r="B27">
        <v>3029</v>
      </c>
      <c r="C27">
        <v>8466</v>
      </c>
    </row>
    <row r="28" spans="2:3" x14ac:dyDescent="0.25">
      <c r="B28">
        <v>3030</v>
      </c>
      <c r="C28">
        <v>16175</v>
      </c>
    </row>
    <row r="29" spans="2:3" x14ac:dyDescent="0.25">
      <c r="B29">
        <v>3032</v>
      </c>
      <c r="C29">
        <v>18984</v>
      </c>
    </row>
    <row r="30" spans="2:3" x14ac:dyDescent="0.25">
      <c r="B30">
        <v>3033</v>
      </c>
      <c r="C30">
        <v>7037</v>
      </c>
    </row>
    <row r="31" spans="2:3" x14ac:dyDescent="0.25">
      <c r="B31">
        <v>3034</v>
      </c>
      <c r="C31">
        <v>16817</v>
      </c>
    </row>
    <row r="32" spans="2:3" x14ac:dyDescent="0.25">
      <c r="B32">
        <v>3035</v>
      </c>
      <c r="C32">
        <v>20279</v>
      </c>
    </row>
    <row r="33" spans="2:3" x14ac:dyDescent="0.25">
      <c r="B33">
        <v>3036</v>
      </c>
      <c r="C33">
        <v>15469</v>
      </c>
    </row>
    <row r="34" spans="2:3" x14ac:dyDescent="0.25">
      <c r="B34">
        <v>3038</v>
      </c>
      <c r="C34">
        <v>4338</v>
      </c>
    </row>
    <row r="35" spans="2:3" x14ac:dyDescent="0.25">
      <c r="B35">
        <v>3039</v>
      </c>
      <c r="C35">
        <v>4421</v>
      </c>
    </row>
    <row r="36" spans="2:3" x14ac:dyDescent="0.25">
      <c r="B36">
        <v>3040</v>
      </c>
      <c r="C36">
        <v>17400</v>
      </c>
    </row>
    <row r="37" spans="2:3" x14ac:dyDescent="0.25">
      <c r="B37">
        <v>3042</v>
      </c>
      <c r="C37">
        <v>16768</v>
      </c>
    </row>
    <row r="38" spans="2:3" x14ac:dyDescent="0.25">
      <c r="B38">
        <v>3043</v>
      </c>
      <c r="C38">
        <v>3476</v>
      </c>
    </row>
    <row r="39" spans="2:3" x14ac:dyDescent="0.25">
      <c r="B39">
        <v>3044</v>
      </c>
      <c r="C39">
        <v>3875</v>
      </c>
    </row>
    <row r="40" spans="2:3" x14ac:dyDescent="0.25">
      <c r="B40">
        <v>3045</v>
      </c>
      <c r="C40">
        <v>7181</v>
      </c>
    </row>
    <row r="41" spans="2:3" x14ac:dyDescent="0.25">
      <c r="B41">
        <v>4331</v>
      </c>
      <c r="C41">
        <v>112</v>
      </c>
    </row>
    <row r="42" spans="2:3" s="22" customFormat="1" x14ac:dyDescent="0.25"/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I19"/>
  <sheetViews>
    <sheetView workbookViewId="0">
      <selection sqref="A1:E1"/>
    </sheetView>
  </sheetViews>
  <sheetFormatPr defaultColWidth="9.140625" defaultRowHeight="15" x14ac:dyDescent="0.25"/>
  <cols>
    <col min="9" max="9" width="9.140625" style="22"/>
    <col min="16" max="16" width="9.140625" style="22"/>
    <col min="18" max="18" width="9.140625" style="22"/>
    <col min="22" max="25" width="9.140625" style="22"/>
    <col min="26" max="31" width="9.140625" style="21"/>
    <col min="32" max="32" width="9.140625" style="22"/>
    <col min="35" max="35" width="9.140625" style="22"/>
  </cols>
  <sheetData>
    <row r="1" spans="1:34" x14ac:dyDescent="0.25">
      <c r="A1" t="s">
        <v>168</v>
      </c>
      <c r="B1" t="s">
        <v>168</v>
      </c>
      <c r="C1" t="s">
        <v>306</v>
      </c>
      <c r="E1" t="s">
        <v>305</v>
      </c>
      <c r="G1" t="s">
        <v>163</v>
      </c>
      <c r="J1" s="22"/>
      <c r="K1" s="22"/>
      <c r="L1" s="22"/>
      <c r="M1" s="22"/>
      <c r="N1" s="22"/>
      <c r="O1" s="22"/>
      <c r="Q1" s="22"/>
      <c r="S1" s="22"/>
      <c r="T1" s="22"/>
      <c r="U1" s="22"/>
      <c r="Z1" s="69"/>
      <c r="AA1" s="69"/>
      <c r="AB1" s="69"/>
      <c r="AC1" s="69"/>
      <c r="AD1" s="69"/>
      <c r="AE1" s="69"/>
      <c r="AG1" s="22"/>
      <c r="AH1" s="22"/>
    </row>
    <row r="2" spans="1:34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J2" s="22"/>
      <c r="K2" s="22"/>
      <c r="L2" s="22"/>
      <c r="M2" s="22"/>
      <c r="N2" s="22"/>
      <c r="O2" s="22"/>
      <c r="Q2" s="22"/>
      <c r="S2" s="22"/>
      <c r="T2" s="22"/>
      <c r="U2" s="22"/>
      <c r="Z2" s="69"/>
      <c r="AA2" s="69"/>
      <c r="AB2" s="69"/>
      <c r="AC2" s="69"/>
      <c r="AD2" s="69"/>
      <c r="AE2" s="69"/>
      <c r="AG2" s="22"/>
      <c r="AH2" s="22"/>
    </row>
    <row r="3" spans="1:34" x14ac:dyDescent="0.25">
      <c r="A3" t="s">
        <v>244</v>
      </c>
      <c r="B3" t="s">
        <v>245</v>
      </c>
      <c r="C3">
        <v>0.81463572385542915</v>
      </c>
      <c r="D3">
        <v>64937</v>
      </c>
      <c r="E3">
        <v>0.81397884134076282</v>
      </c>
      <c r="F3">
        <v>65127</v>
      </c>
      <c r="G3">
        <v>0.81238548354812368</v>
      </c>
      <c r="H3">
        <v>64947</v>
      </c>
      <c r="J3" s="19">
        <f>IF(C3=1,0.9996,IF(C3=0,0.0004,C3))</f>
        <v>0.81463572385542915</v>
      </c>
      <c r="K3" s="19">
        <f>D3</f>
        <v>64937</v>
      </c>
      <c r="L3" s="19">
        <f t="shared" ref="L3:L18" si="0">IF(E3=1,0.9996,IF(E3=0,0.0004,E3))</f>
        <v>0.81397884134076282</v>
      </c>
      <c r="M3" s="19">
        <f>F3</f>
        <v>65127</v>
      </c>
      <c r="N3" s="19">
        <f t="shared" ref="N3:N18" si="1">IF(G3=1,0.9996,IF(G3=0,0.0004,G3))</f>
        <v>0.81238548354812368</v>
      </c>
      <c r="O3" s="19">
        <f>H3</f>
        <v>64947</v>
      </c>
      <c r="Q3" s="38">
        <f>PopGroup!C3</f>
        <v>238322</v>
      </c>
      <c r="S3" s="37">
        <f>1.96*SQRT((J3*(1-J3))/K3)*SQRT(($Q3-K3)/($Q3-1))</f>
        <v>2.5493491050754945E-3</v>
      </c>
      <c r="T3" s="37">
        <f t="shared" ref="T3:T18" si="2">1.96*SQRT((L3*(1-L3))/M3)*SQRT(($Q3-M3)/($Q3-1))</f>
        <v>2.5477087814232391E-3</v>
      </c>
      <c r="U3" s="37">
        <f t="shared" ref="U3:U18" si="3">1.96*SQRT((N3*(1-N3))/O3)*SQRT(($Q3-O3)/($Q3-1))</f>
        <v>2.5609606235516094E-3</v>
      </c>
      <c r="W3" s="73">
        <f>S3*100</f>
        <v>0.25493491050754946</v>
      </c>
      <c r="X3" s="73">
        <f>T3*100</f>
        <v>0.25477087814232391</v>
      </c>
      <c r="Z3" s="74">
        <f>C3*100</f>
        <v>81.463572385542918</v>
      </c>
      <c r="AA3" s="75">
        <f>Z3-W3</f>
        <v>81.208637475035374</v>
      </c>
      <c r="AB3" s="84">
        <f>Z3+W3</f>
        <v>81.718507296050461</v>
      </c>
      <c r="AC3" s="74">
        <f>E3*100</f>
        <v>81.397884134076278</v>
      </c>
      <c r="AD3" s="75">
        <f>AC3-X3</f>
        <v>81.143113255933955</v>
      </c>
      <c r="AE3" s="76">
        <f>AC3+X3</f>
        <v>81.652655012218602</v>
      </c>
      <c r="AG3" t="str">
        <f>CONCATENATE(FIXED(Z3,1)," (",FIXED(AA3,1),",",FIXED(AB3,1),")")</f>
        <v>81.5 (81.2,81.7)</v>
      </c>
      <c r="AH3" t="str">
        <f>CONCATENATE(FIXED(AC3,1)," (",FIXED(AD3,1),",",FIXED(AE3,1),")")</f>
        <v>81.4 (81.1,81.7)</v>
      </c>
    </row>
    <row r="4" spans="1:34" x14ac:dyDescent="0.25">
      <c r="B4" t="s">
        <v>246</v>
      </c>
      <c r="C4">
        <v>0.75683890577507695</v>
      </c>
      <c r="D4">
        <v>43428</v>
      </c>
      <c r="E4">
        <v>0.75460686549331346</v>
      </c>
      <c r="F4">
        <v>43522</v>
      </c>
      <c r="G4">
        <v>0.76030238775698089</v>
      </c>
      <c r="H4">
        <v>43388</v>
      </c>
      <c r="J4" s="19">
        <f t="shared" ref="J4:J18" si="4">IF(C4=1,0.9996,IF(C4=0,0.0004,C4))</f>
        <v>0.75683890577507695</v>
      </c>
      <c r="K4" s="19">
        <f t="shared" ref="K4:K18" si="5">D4</f>
        <v>43428</v>
      </c>
      <c r="L4" s="19">
        <f t="shared" si="0"/>
        <v>0.75460686549331346</v>
      </c>
      <c r="M4" s="19">
        <f t="shared" ref="M4:M18" si="6">F4</f>
        <v>43522</v>
      </c>
      <c r="N4" s="19">
        <f t="shared" si="1"/>
        <v>0.76030238775698089</v>
      </c>
      <c r="O4" s="19">
        <f t="shared" ref="O4:O18" si="7">H4</f>
        <v>43388</v>
      </c>
      <c r="Q4" s="38">
        <f>PopGroup!C4</f>
        <v>150872</v>
      </c>
      <c r="S4" s="37">
        <f t="shared" ref="S4:S18" si="8">1.96*SQRT((J4*(1-J4))/K4)*SQRT(($Q4-K4)/($Q4-1))</f>
        <v>3.404929510510126E-3</v>
      </c>
      <c r="T4" s="37">
        <f t="shared" si="2"/>
        <v>3.4102904516637163E-3</v>
      </c>
      <c r="U4" s="37">
        <f t="shared" si="3"/>
        <v>3.3905122075105609E-3</v>
      </c>
      <c r="W4" s="73">
        <f t="shared" ref="W4:X18" si="9">S4*100</f>
        <v>0.34049295105101263</v>
      </c>
      <c r="X4" s="73">
        <f t="shared" si="9"/>
        <v>0.34102904516637161</v>
      </c>
      <c r="Z4" s="77">
        <f t="shared" ref="Z4:Z18" si="10">C4*100</f>
        <v>75.683890577507697</v>
      </c>
      <c r="AA4" s="78">
        <f t="shared" ref="AA4:AA18" si="11">Z4-W4</f>
        <v>75.343397626456678</v>
      </c>
      <c r="AB4" s="83">
        <f t="shared" ref="AB4:AB18" si="12">Z4+W4</f>
        <v>76.024383528558715</v>
      </c>
      <c r="AC4" s="77">
        <f t="shared" ref="AC4:AC18" si="13">E4*100</f>
        <v>75.460686549331342</v>
      </c>
      <c r="AD4" s="78">
        <f t="shared" ref="AD4:AD18" si="14">AC4-X4</f>
        <v>75.119657504164977</v>
      </c>
      <c r="AE4" s="79">
        <f t="shared" ref="AE4:AE18" si="15">AC4+X4</f>
        <v>75.801715594497708</v>
      </c>
      <c r="AG4" t="str">
        <f t="shared" ref="AG4:AG18" si="16">CONCATENATE(FIXED(Z4,1)," (",FIXED(AA4,1),",",FIXED(AB4,1),")")</f>
        <v>75.7 (75.3,76.0)</v>
      </c>
      <c r="AH4" t="str">
        <f t="shared" ref="AH4:AH18" si="17">CONCATENATE(FIXED(AC4,1)," (",FIXED(AD4,1),",",FIXED(AE4,1),")")</f>
        <v>75.5 (75.1,75.8)</v>
      </c>
    </row>
    <row r="5" spans="1:34" x14ac:dyDescent="0.25">
      <c r="A5" t="s">
        <v>169</v>
      </c>
      <c r="B5" t="s">
        <v>171</v>
      </c>
      <c r="C5">
        <v>0.76593157574753101</v>
      </c>
      <c r="D5">
        <v>36186</v>
      </c>
      <c r="E5">
        <v>0.76198347107437936</v>
      </c>
      <c r="F5">
        <v>36300</v>
      </c>
      <c r="G5">
        <v>0.76802299867315849</v>
      </c>
      <c r="H5">
        <v>36176</v>
      </c>
      <c r="J5" s="19">
        <f t="shared" si="4"/>
        <v>0.76593157574753101</v>
      </c>
      <c r="K5" s="19">
        <f t="shared" si="5"/>
        <v>36186</v>
      </c>
      <c r="L5" s="19">
        <f t="shared" si="0"/>
        <v>0.76198347107437936</v>
      </c>
      <c r="M5" s="19">
        <f t="shared" si="6"/>
        <v>36300</v>
      </c>
      <c r="N5" s="19">
        <f t="shared" si="1"/>
        <v>0.76802299867315849</v>
      </c>
      <c r="O5" s="19">
        <f t="shared" si="7"/>
        <v>36176</v>
      </c>
      <c r="Q5" s="38">
        <f>PopGroup!C5</f>
        <v>167617</v>
      </c>
      <c r="S5" s="37">
        <f t="shared" si="8"/>
        <v>3.8631658607504284E-3</v>
      </c>
      <c r="T5" s="37">
        <f t="shared" si="2"/>
        <v>3.8777680939921428E-3</v>
      </c>
      <c r="U5" s="37">
        <f t="shared" si="3"/>
        <v>3.8517941360797251E-3</v>
      </c>
      <c r="W5" s="73">
        <f t="shared" si="9"/>
        <v>0.38631658607504282</v>
      </c>
      <c r="X5" s="73">
        <f t="shared" si="9"/>
        <v>0.38777680939921427</v>
      </c>
      <c r="Z5" s="77">
        <f t="shared" si="10"/>
        <v>76.593157574753107</v>
      </c>
      <c r="AA5" s="78">
        <f t="shared" si="11"/>
        <v>76.206840988678067</v>
      </c>
      <c r="AB5" s="83">
        <f t="shared" si="12"/>
        <v>76.979474160828147</v>
      </c>
      <c r="AC5" s="77">
        <f t="shared" si="13"/>
        <v>76.198347107437939</v>
      </c>
      <c r="AD5" s="78">
        <f t="shared" si="14"/>
        <v>75.810570298038726</v>
      </c>
      <c r="AE5" s="79">
        <f t="shared" si="15"/>
        <v>76.586123916837153</v>
      </c>
      <c r="AG5" t="str">
        <f t="shared" si="16"/>
        <v>76.6 (76.2,77.0)</v>
      </c>
      <c r="AH5" t="str">
        <f t="shared" si="17"/>
        <v>76.2 (75.8,76.6)</v>
      </c>
    </row>
    <row r="6" spans="1:34" x14ac:dyDescent="0.25">
      <c r="B6" t="s">
        <v>170</v>
      </c>
      <c r="C6">
        <v>0.80427825267737041</v>
      </c>
      <c r="D6">
        <v>72179</v>
      </c>
      <c r="E6">
        <v>0.80435113132179437</v>
      </c>
      <c r="F6">
        <v>72349</v>
      </c>
      <c r="G6">
        <v>0.8033093584999853</v>
      </c>
      <c r="H6">
        <v>72159</v>
      </c>
      <c r="J6" s="19">
        <f t="shared" si="4"/>
        <v>0.80427825267737041</v>
      </c>
      <c r="K6" s="19">
        <f t="shared" si="5"/>
        <v>72179</v>
      </c>
      <c r="L6" s="19">
        <f t="shared" si="0"/>
        <v>0.80435113132179437</v>
      </c>
      <c r="M6" s="19">
        <f t="shared" si="6"/>
        <v>72349</v>
      </c>
      <c r="N6" s="19">
        <f t="shared" si="1"/>
        <v>0.8033093584999853</v>
      </c>
      <c r="O6" s="19">
        <f t="shared" si="7"/>
        <v>72159</v>
      </c>
      <c r="Q6" s="38">
        <f>PopGroup!C6</f>
        <v>221577</v>
      </c>
      <c r="S6" s="37">
        <f t="shared" si="8"/>
        <v>2.3767547949361386E-3</v>
      </c>
      <c r="T6" s="37">
        <f t="shared" si="2"/>
        <v>2.372275448501669E-3</v>
      </c>
      <c r="U6" s="37">
        <f t="shared" si="3"/>
        <v>2.3816842268010231E-3</v>
      </c>
      <c r="W6" s="73">
        <f t="shared" si="9"/>
        <v>0.23767547949361387</v>
      </c>
      <c r="X6" s="73">
        <f t="shared" si="9"/>
        <v>0.23722754485016689</v>
      </c>
      <c r="Z6" s="77">
        <f t="shared" si="10"/>
        <v>80.427825267737035</v>
      </c>
      <c r="AA6" s="78">
        <f t="shared" si="11"/>
        <v>80.190149788243417</v>
      </c>
      <c r="AB6" s="83">
        <f t="shared" si="12"/>
        <v>80.665500747230652</v>
      </c>
      <c r="AC6" s="77">
        <f t="shared" si="13"/>
        <v>80.435113132179438</v>
      </c>
      <c r="AD6" s="78">
        <f t="shared" si="14"/>
        <v>80.197885587329267</v>
      </c>
      <c r="AE6" s="79">
        <f t="shared" si="15"/>
        <v>80.672340677029609</v>
      </c>
      <c r="AG6" t="str">
        <f t="shared" si="16"/>
        <v>80.4 (80.2,80.7)</v>
      </c>
      <c r="AH6" t="str">
        <f t="shared" si="17"/>
        <v>80.4 (80.2,80.7)</v>
      </c>
    </row>
    <row r="7" spans="1:34" x14ac:dyDescent="0.25">
      <c r="A7" t="s">
        <v>177</v>
      </c>
      <c r="B7" t="s">
        <v>179</v>
      </c>
      <c r="C7">
        <v>0.80388692579505261</v>
      </c>
      <c r="D7">
        <v>1132</v>
      </c>
      <c r="E7">
        <v>0.81161971830985957</v>
      </c>
      <c r="F7">
        <v>1136</v>
      </c>
      <c r="G7">
        <v>0.79858657243816233</v>
      </c>
      <c r="H7">
        <v>1132</v>
      </c>
      <c r="J7" s="19">
        <f t="shared" si="4"/>
        <v>0.80388692579505261</v>
      </c>
      <c r="K7" s="19">
        <f t="shared" si="5"/>
        <v>1132</v>
      </c>
      <c r="L7" s="19">
        <f t="shared" si="0"/>
        <v>0.81161971830985957</v>
      </c>
      <c r="M7" s="19">
        <f t="shared" si="6"/>
        <v>1136</v>
      </c>
      <c r="N7" s="19">
        <f t="shared" si="1"/>
        <v>0.79858657243816233</v>
      </c>
      <c r="O7" s="19">
        <f t="shared" si="7"/>
        <v>1132</v>
      </c>
      <c r="Q7" s="38">
        <f>PopGroup!C7</f>
        <v>4526</v>
      </c>
      <c r="S7" s="37">
        <f t="shared" si="8"/>
        <v>2.0032273532494243E-2</v>
      </c>
      <c r="T7" s="37">
        <f t="shared" si="2"/>
        <v>1.9681195657096657E-2</v>
      </c>
      <c r="U7" s="37">
        <f t="shared" si="3"/>
        <v>2.0234137506675399E-2</v>
      </c>
      <c r="W7" s="73">
        <f t="shared" si="9"/>
        <v>2.0032273532494242</v>
      </c>
      <c r="X7" s="73">
        <f t="shared" si="9"/>
        <v>1.9681195657096657</v>
      </c>
      <c r="Z7" s="77">
        <f t="shared" si="10"/>
        <v>80.38869257950526</v>
      </c>
      <c r="AA7" s="78">
        <f t="shared" si="11"/>
        <v>78.385465226255832</v>
      </c>
      <c r="AB7" s="83">
        <f t="shared" si="12"/>
        <v>82.391919932754689</v>
      </c>
      <c r="AC7" s="77">
        <f t="shared" si="13"/>
        <v>81.161971830985962</v>
      </c>
      <c r="AD7" s="78">
        <f t="shared" si="14"/>
        <v>79.193852265276291</v>
      </c>
      <c r="AE7" s="79">
        <f t="shared" si="15"/>
        <v>83.130091396695633</v>
      </c>
      <c r="AG7" t="str">
        <f t="shared" si="16"/>
        <v>80.4 (78.4,82.4)</v>
      </c>
      <c r="AH7" t="str">
        <f t="shared" si="17"/>
        <v>81.2 (79.2,83.1)</v>
      </c>
    </row>
    <row r="8" spans="1:34" x14ac:dyDescent="0.25">
      <c r="B8" t="s">
        <v>178</v>
      </c>
      <c r="C8">
        <v>0.79169902820662519</v>
      </c>
      <c r="D8">
        <v>105578</v>
      </c>
      <c r="E8">
        <v>0.79016182819571679</v>
      </c>
      <c r="F8">
        <v>105853</v>
      </c>
      <c r="G8">
        <v>0.79163232242844439</v>
      </c>
      <c r="H8">
        <v>105549</v>
      </c>
      <c r="J8" s="19">
        <f t="shared" si="4"/>
        <v>0.79169902820662519</v>
      </c>
      <c r="K8" s="19">
        <f t="shared" si="5"/>
        <v>105578</v>
      </c>
      <c r="L8" s="19">
        <f t="shared" si="0"/>
        <v>0.79016182819571679</v>
      </c>
      <c r="M8" s="19">
        <f t="shared" si="6"/>
        <v>105853</v>
      </c>
      <c r="N8" s="19">
        <f t="shared" si="1"/>
        <v>0.79163232242844439</v>
      </c>
      <c r="O8" s="19">
        <f t="shared" si="7"/>
        <v>105549</v>
      </c>
      <c r="Q8" s="38">
        <f>PopGroup!C8</f>
        <v>378226</v>
      </c>
      <c r="S8" s="37">
        <f t="shared" si="8"/>
        <v>2.0797977417475345E-3</v>
      </c>
      <c r="T8" s="37">
        <f t="shared" si="2"/>
        <v>2.0816689625272099E-3</v>
      </c>
      <c r="U8" s="37">
        <f t="shared" si="3"/>
        <v>2.0804394593082962E-3</v>
      </c>
      <c r="W8" s="73">
        <f t="shared" si="9"/>
        <v>0.20797977417475344</v>
      </c>
      <c r="X8" s="73">
        <f t="shared" si="9"/>
        <v>0.208166896252721</v>
      </c>
      <c r="Z8" s="77">
        <f t="shared" si="10"/>
        <v>79.169902820662514</v>
      </c>
      <c r="AA8" s="78">
        <f t="shared" si="11"/>
        <v>78.961923046487755</v>
      </c>
      <c r="AB8" s="83">
        <f t="shared" si="12"/>
        <v>79.377882594837274</v>
      </c>
      <c r="AC8" s="77">
        <f t="shared" si="13"/>
        <v>79.016182819571682</v>
      </c>
      <c r="AD8" s="78">
        <f t="shared" si="14"/>
        <v>78.808015923318962</v>
      </c>
      <c r="AE8" s="79">
        <f t="shared" si="15"/>
        <v>79.224349715824403</v>
      </c>
      <c r="AG8" t="str">
        <f t="shared" si="16"/>
        <v>79.2 (79.0,79.4)</v>
      </c>
      <c r="AH8" t="str">
        <f t="shared" si="17"/>
        <v>79.0 (78.8,79.2)</v>
      </c>
    </row>
    <row r="9" spans="1:34" x14ac:dyDescent="0.25">
      <c r="A9" t="s">
        <v>180</v>
      </c>
      <c r="B9" t="s">
        <v>181</v>
      </c>
      <c r="C9">
        <v>0.80656007439996913</v>
      </c>
      <c r="D9">
        <v>83871</v>
      </c>
      <c r="E9">
        <v>0.80515619611620404</v>
      </c>
      <c r="F9">
        <v>84093</v>
      </c>
      <c r="G9">
        <v>0.80306499701848733</v>
      </c>
      <c r="H9">
        <v>83850</v>
      </c>
      <c r="J9" s="19">
        <f t="shared" si="4"/>
        <v>0.80656007439996913</v>
      </c>
      <c r="K9" s="19">
        <f t="shared" si="5"/>
        <v>83871</v>
      </c>
      <c r="L9" s="19">
        <f t="shared" si="0"/>
        <v>0.80515619611620404</v>
      </c>
      <c r="M9" s="19">
        <f t="shared" si="6"/>
        <v>84093</v>
      </c>
      <c r="N9" s="19">
        <f t="shared" si="1"/>
        <v>0.80306499701848733</v>
      </c>
      <c r="O9" s="19">
        <f t="shared" si="7"/>
        <v>83850</v>
      </c>
      <c r="Q9" s="38">
        <f>PopGroup!C9</f>
        <v>293672</v>
      </c>
      <c r="S9" s="37">
        <f t="shared" si="8"/>
        <v>2.2595128992177137E-3</v>
      </c>
      <c r="T9" s="37">
        <f t="shared" si="2"/>
        <v>2.2615326842631719E-3</v>
      </c>
      <c r="U9" s="37">
        <f t="shared" si="3"/>
        <v>2.2752877228256409E-3</v>
      </c>
      <c r="W9" s="73">
        <f t="shared" si="9"/>
        <v>0.22595128992177138</v>
      </c>
      <c r="X9" s="73">
        <f t="shared" si="9"/>
        <v>0.22615326842631719</v>
      </c>
      <c r="Z9" s="77">
        <f t="shared" si="10"/>
        <v>80.656007439996912</v>
      </c>
      <c r="AA9" s="78">
        <f t="shared" si="11"/>
        <v>80.430056150075146</v>
      </c>
      <c r="AB9" s="83">
        <f t="shared" si="12"/>
        <v>80.881958729918679</v>
      </c>
      <c r="AC9" s="77">
        <f t="shared" si="13"/>
        <v>80.515619611620409</v>
      </c>
      <c r="AD9" s="78">
        <f t="shared" si="14"/>
        <v>80.289466343194093</v>
      </c>
      <c r="AE9" s="79">
        <f t="shared" si="15"/>
        <v>80.741772880046724</v>
      </c>
      <c r="AG9" t="str">
        <f t="shared" si="16"/>
        <v>80.7 (80.4,80.9)</v>
      </c>
      <c r="AH9" t="str">
        <f t="shared" si="17"/>
        <v>80.5 (80.3,80.7)</v>
      </c>
    </row>
    <row r="10" spans="1:34" x14ac:dyDescent="0.25">
      <c r="B10" t="s">
        <v>182</v>
      </c>
      <c r="C10">
        <v>0.73937943413967466</v>
      </c>
      <c r="D10">
        <v>23398</v>
      </c>
      <c r="E10">
        <v>0.73871339045913698</v>
      </c>
      <c r="F10">
        <v>23457</v>
      </c>
      <c r="G10">
        <v>0.75182793859836594</v>
      </c>
      <c r="H10">
        <v>23387</v>
      </c>
      <c r="J10" s="19">
        <f t="shared" si="4"/>
        <v>0.73937943413967466</v>
      </c>
      <c r="K10" s="19">
        <f t="shared" si="5"/>
        <v>23398</v>
      </c>
      <c r="L10" s="19">
        <f t="shared" si="0"/>
        <v>0.73871339045913698</v>
      </c>
      <c r="M10" s="19">
        <f t="shared" si="6"/>
        <v>23457</v>
      </c>
      <c r="N10" s="19">
        <f t="shared" si="1"/>
        <v>0.75182793859836594</v>
      </c>
      <c r="O10" s="19">
        <f t="shared" si="7"/>
        <v>23387</v>
      </c>
      <c r="Q10" s="38">
        <f>PopGroup!C10</f>
        <v>90622</v>
      </c>
      <c r="S10" s="37">
        <f t="shared" si="8"/>
        <v>4.8445392414105028E-3</v>
      </c>
      <c r="T10" s="37">
        <f t="shared" si="2"/>
        <v>4.8403134233457445E-3</v>
      </c>
      <c r="U10" s="37">
        <f t="shared" si="3"/>
        <v>4.7685656633980932E-3</v>
      </c>
      <c r="W10" s="73">
        <f t="shared" si="9"/>
        <v>0.48445392414105026</v>
      </c>
      <c r="X10" s="73">
        <f t="shared" si="9"/>
        <v>0.48403134233457445</v>
      </c>
      <c r="Z10" s="77">
        <f t="shared" si="10"/>
        <v>73.93794341396746</v>
      </c>
      <c r="AA10" s="78">
        <f t="shared" si="11"/>
        <v>73.45348948982641</v>
      </c>
      <c r="AB10" s="83">
        <f t="shared" si="12"/>
        <v>74.42239733810851</v>
      </c>
      <c r="AC10" s="77">
        <f t="shared" si="13"/>
        <v>73.8713390459137</v>
      </c>
      <c r="AD10" s="78">
        <f t="shared" si="14"/>
        <v>73.387307703579125</v>
      </c>
      <c r="AE10" s="79">
        <f t="shared" si="15"/>
        <v>74.355370388248275</v>
      </c>
      <c r="AG10" t="str">
        <f t="shared" si="16"/>
        <v>73.9 (73.5,74.4)</v>
      </c>
      <c r="AH10" t="str">
        <f t="shared" si="17"/>
        <v>73.9 (73.4,74.4)</v>
      </c>
    </row>
    <row r="11" spans="1:34" x14ac:dyDescent="0.25">
      <c r="A11" t="s">
        <v>183</v>
      </c>
      <c r="B11" t="s">
        <v>184</v>
      </c>
      <c r="C11">
        <v>0.7636226982337454</v>
      </c>
      <c r="D11">
        <v>5322</v>
      </c>
      <c r="E11">
        <v>0.78997747747747704</v>
      </c>
      <c r="F11">
        <v>5328</v>
      </c>
      <c r="G11">
        <v>0.78020735155513798</v>
      </c>
      <c r="H11">
        <v>5305</v>
      </c>
      <c r="J11" s="19">
        <f t="shared" si="4"/>
        <v>0.7636226982337454</v>
      </c>
      <c r="K11" s="19">
        <f t="shared" si="5"/>
        <v>5322</v>
      </c>
      <c r="L11" s="19">
        <f t="shared" si="0"/>
        <v>0.78997747747747704</v>
      </c>
      <c r="M11" s="19">
        <f t="shared" si="6"/>
        <v>5328</v>
      </c>
      <c r="N11" s="19">
        <f t="shared" si="1"/>
        <v>0.78020735155513798</v>
      </c>
      <c r="O11" s="19">
        <f t="shared" si="7"/>
        <v>5305</v>
      </c>
      <c r="Q11" s="38">
        <f>PopGroup!C11</f>
        <v>16049</v>
      </c>
      <c r="S11" s="37">
        <f t="shared" si="8"/>
        <v>9.332319927124872E-3</v>
      </c>
      <c r="T11" s="37">
        <f t="shared" si="2"/>
        <v>8.939669092715468E-3</v>
      </c>
      <c r="U11" s="37">
        <f t="shared" si="3"/>
        <v>9.1179565728150523E-3</v>
      </c>
      <c r="W11" s="73">
        <f t="shared" si="9"/>
        <v>0.93323199271248725</v>
      </c>
      <c r="X11" s="73">
        <f t="shared" si="9"/>
        <v>0.89396690927154676</v>
      </c>
      <c r="Z11" s="77">
        <f t="shared" si="10"/>
        <v>76.362269823374547</v>
      </c>
      <c r="AA11" s="78">
        <f t="shared" si="11"/>
        <v>75.429037830662054</v>
      </c>
      <c r="AB11" s="83">
        <f t="shared" si="12"/>
        <v>77.29550181608704</v>
      </c>
      <c r="AC11" s="77">
        <f t="shared" si="13"/>
        <v>78.997747747747709</v>
      </c>
      <c r="AD11" s="78">
        <f t="shared" si="14"/>
        <v>78.103780838476169</v>
      </c>
      <c r="AE11" s="79">
        <f t="shared" si="15"/>
        <v>79.89171465701925</v>
      </c>
      <c r="AG11" t="str">
        <f t="shared" si="16"/>
        <v>76.4 (75.4,77.3)</v>
      </c>
      <c r="AH11" t="str">
        <f t="shared" si="17"/>
        <v>79.0 (78.1,79.9)</v>
      </c>
    </row>
    <row r="12" spans="1:34" x14ac:dyDescent="0.25">
      <c r="B12" t="s">
        <v>185</v>
      </c>
      <c r="C12">
        <v>0.79291169705850739</v>
      </c>
      <c r="D12">
        <v>103043</v>
      </c>
      <c r="E12">
        <v>0.79020721828089213</v>
      </c>
      <c r="F12">
        <v>103321</v>
      </c>
      <c r="G12">
        <v>0.7921090944385254</v>
      </c>
      <c r="H12">
        <v>103030</v>
      </c>
      <c r="J12" s="19">
        <f t="shared" si="4"/>
        <v>0.79291169705850739</v>
      </c>
      <c r="K12" s="19">
        <f t="shared" si="5"/>
        <v>103043</v>
      </c>
      <c r="L12" s="19">
        <f t="shared" si="0"/>
        <v>0.79020721828089213</v>
      </c>
      <c r="M12" s="19">
        <f t="shared" si="6"/>
        <v>103321</v>
      </c>
      <c r="N12" s="19">
        <f t="shared" si="1"/>
        <v>0.7921090944385254</v>
      </c>
      <c r="O12" s="19">
        <f t="shared" si="7"/>
        <v>103030</v>
      </c>
      <c r="Q12" s="38">
        <f>PopGroup!C12</f>
        <v>373145</v>
      </c>
      <c r="S12" s="37">
        <f t="shared" si="8"/>
        <v>2.1050513275660413E-3</v>
      </c>
      <c r="T12" s="37">
        <f t="shared" si="2"/>
        <v>2.1112010569085764E-3</v>
      </c>
      <c r="U12" s="37">
        <f t="shared" si="3"/>
        <v>2.1082426086637966E-3</v>
      </c>
      <c r="W12" s="73">
        <f t="shared" si="9"/>
        <v>0.21050513275660412</v>
      </c>
      <c r="X12" s="73">
        <f t="shared" si="9"/>
        <v>0.21112010569085765</v>
      </c>
      <c r="Z12" s="77">
        <f t="shared" si="10"/>
        <v>79.291169705850734</v>
      </c>
      <c r="AA12" s="78">
        <f t="shared" si="11"/>
        <v>79.080664573094126</v>
      </c>
      <c r="AB12" s="83">
        <f t="shared" si="12"/>
        <v>79.501674838607343</v>
      </c>
      <c r="AC12" s="77">
        <f t="shared" si="13"/>
        <v>79.020721828089208</v>
      </c>
      <c r="AD12" s="78">
        <f t="shared" si="14"/>
        <v>78.809601722398355</v>
      </c>
      <c r="AE12" s="79">
        <f t="shared" si="15"/>
        <v>79.231841933780061</v>
      </c>
      <c r="AG12" t="str">
        <f t="shared" si="16"/>
        <v>79.3 (79.1,79.5)</v>
      </c>
      <c r="AH12" t="str">
        <f t="shared" si="17"/>
        <v>79.0 (78.8,79.2)</v>
      </c>
    </row>
    <row r="13" spans="1:34" x14ac:dyDescent="0.25">
      <c r="A13" t="s">
        <v>186</v>
      </c>
      <c r="B13" t="s">
        <v>187</v>
      </c>
      <c r="C13">
        <v>0.79460425190025108</v>
      </c>
      <c r="D13">
        <v>94593</v>
      </c>
      <c r="E13">
        <v>0.79270169963307147</v>
      </c>
      <c r="F13">
        <v>94844</v>
      </c>
      <c r="G13">
        <v>0.7934834336234543</v>
      </c>
      <c r="H13">
        <v>94559</v>
      </c>
      <c r="J13" s="19">
        <f t="shared" si="4"/>
        <v>0.79460425190025108</v>
      </c>
      <c r="K13" s="19">
        <f t="shared" si="5"/>
        <v>94593</v>
      </c>
      <c r="L13" s="19">
        <f t="shared" si="0"/>
        <v>0.79270169963307147</v>
      </c>
      <c r="M13" s="19">
        <f t="shared" si="6"/>
        <v>94844</v>
      </c>
      <c r="N13" s="19">
        <f t="shared" si="1"/>
        <v>0.7934834336234543</v>
      </c>
      <c r="O13" s="19">
        <f t="shared" si="7"/>
        <v>94559</v>
      </c>
      <c r="Q13" s="38">
        <f>PopGroup!C13</f>
        <v>342834</v>
      </c>
      <c r="S13" s="37">
        <f t="shared" si="8"/>
        <v>2.1907518396383522E-3</v>
      </c>
      <c r="T13" s="37">
        <f t="shared" si="2"/>
        <v>2.1942175308306915E-3</v>
      </c>
      <c r="U13" s="37">
        <f t="shared" si="3"/>
        <v>2.1957161770766666E-3</v>
      </c>
      <c r="W13" s="73">
        <f t="shared" si="9"/>
        <v>0.21907518396383521</v>
      </c>
      <c r="X13" s="73">
        <f t="shared" si="9"/>
        <v>0.21942175308306916</v>
      </c>
      <c r="Z13" s="77">
        <f t="shared" si="10"/>
        <v>79.460425190025106</v>
      </c>
      <c r="AA13" s="78">
        <f t="shared" si="11"/>
        <v>79.241350006061268</v>
      </c>
      <c r="AB13" s="83">
        <f t="shared" si="12"/>
        <v>79.679500373988944</v>
      </c>
      <c r="AC13" s="77">
        <f t="shared" si="13"/>
        <v>79.27016996330714</v>
      </c>
      <c r="AD13" s="78">
        <f t="shared" si="14"/>
        <v>79.050748210224071</v>
      </c>
      <c r="AE13" s="79">
        <f t="shared" si="15"/>
        <v>79.489591716390208</v>
      </c>
      <c r="AG13" t="str">
        <f t="shared" si="16"/>
        <v>79.5 (79.2,79.7)</v>
      </c>
      <c r="AH13" t="str">
        <f t="shared" si="17"/>
        <v>79.3 (79.1,79.5)</v>
      </c>
    </row>
    <row r="14" spans="1:34" x14ac:dyDescent="0.25">
      <c r="B14" t="s">
        <v>188</v>
      </c>
      <c r="C14">
        <v>0.76996805111820876</v>
      </c>
      <c r="D14">
        <v>13772</v>
      </c>
      <c r="E14">
        <v>0.7729808040565046</v>
      </c>
      <c r="F14">
        <v>13805</v>
      </c>
      <c r="G14">
        <v>0.77809233449477588</v>
      </c>
      <c r="H14">
        <v>13776</v>
      </c>
      <c r="J14" s="19">
        <f t="shared" si="4"/>
        <v>0.76996805111820876</v>
      </c>
      <c r="K14" s="19">
        <f t="shared" si="5"/>
        <v>13772</v>
      </c>
      <c r="L14" s="19">
        <f t="shared" si="0"/>
        <v>0.7729808040565046</v>
      </c>
      <c r="M14" s="19">
        <f t="shared" si="6"/>
        <v>13805</v>
      </c>
      <c r="N14" s="19">
        <f t="shared" si="1"/>
        <v>0.77809233449477588</v>
      </c>
      <c r="O14" s="19">
        <f t="shared" si="7"/>
        <v>13776</v>
      </c>
      <c r="Q14" s="38">
        <f>PopGroup!C14</f>
        <v>46266</v>
      </c>
      <c r="S14" s="37">
        <f t="shared" si="8"/>
        <v>5.8906511086244404E-3</v>
      </c>
      <c r="T14" s="37">
        <f t="shared" si="2"/>
        <v>5.853399619399592E-3</v>
      </c>
      <c r="U14" s="37">
        <f t="shared" si="3"/>
        <v>5.8149341020827189E-3</v>
      </c>
      <c r="W14" s="73">
        <f t="shared" si="9"/>
        <v>0.58906511086244406</v>
      </c>
      <c r="X14" s="73">
        <f t="shared" si="9"/>
        <v>0.58533996193995919</v>
      </c>
      <c r="Z14" s="77">
        <f t="shared" si="10"/>
        <v>76.996805111820876</v>
      </c>
      <c r="AA14" s="78">
        <f t="shared" si="11"/>
        <v>76.407740000958427</v>
      </c>
      <c r="AB14" s="83">
        <f t="shared" si="12"/>
        <v>77.585870222683326</v>
      </c>
      <c r="AC14" s="77">
        <f t="shared" si="13"/>
        <v>77.298080405650467</v>
      </c>
      <c r="AD14" s="78">
        <f t="shared" si="14"/>
        <v>76.712740443710501</v>
      </c>
      <c r="AE14" s="79">
        <f t="shared" si="15"/>
        <v>77.883420367590432</v>
      </c>
      <c r="AG14" t="str">
        <f t="shared" si="16"/>
        <v>77.0 (76.4,77.6)</v>
      </c>
      <c r="AH14" t="str">
        <f t="shared" si="17"/>
        <v>77.3 (76.7,77.9)</v>
      </c>
    </row>
    <row r="15" spans="1:34" x14ac:dyDescent="0.25">
      <c r="A15" t="s">
        <v>189</v>
      </c>
      <c r="B15" t="s">
        <v>190</v>
      </c>
      <c r="C15">
        <v>0.80108668498626334</v>
      </c>
      <c r="D15">
        <v>96072</v>
      </c>
      <c r="E15">
        <v>0.79959301903052338</v>
      </c>
      <c r="F15">
        <v>96319</v>
      </c>
      <c r="G15">
        <v>0.79811116433078377</v>
      </c>
      <c r="H15">
        <v>96038</v>
      </c>
      <c r="J15" s="19">
        <f t="shared" si="4"/>
        <v>0.80108668498626334</v>
      </c>
      <c r="K15" s="19">
        <f t="shared" si="5"/>
        <v>96072</v>
      </c>
      <c r="L15" s="19">
        <f t="shared" si="0"/>
        <v>0.79959301903052338</v>
      </c>
      <c r="M15" s="19">
        <f t="shared" si="6"/>
        <v>96319</v>
      </c>
      <c r="N15" s="19">
        <f t="shared" si="1"/>
        <v>0.79811116433078377</v>
      </c>
      <c r="O15" s="19">
        <f t="shared" si="7"/>
        <v>96038</v>
      </c>
      <c r="Q15" s="38">
        <f>PopGroup!C15</f>
        <v>336522</v>
      </c>
      <c r="S15" s="37">
        <f t="shared" si="8"/>
        <v>2.1337112401331867E-3</v>
      </c>
      <c r="T15" s="37">
        <f t="shared" si="2"/>
        <v>2.1358666606689984E-3</v>
      </c>
      <c r="U15" s="37">
        <f t="shared" si="3"/>
        <v>2.1461465300990608E-3</v>
      </c>
      <c r="W15" s="73">
        <f t="shared" si="9"/>
        <v>0.21337112401331867</v>
      </c>
      <c r="X15" s="73">
        <f t="shared" si="9"/>
        <v>0.21358666606689983</v>
      </c>
      <c r="Z15" s="77">
        <f t="shared" si="10"/>
        <v>80.108668498626329</v>
      </c>
      <c r="AA15" s="78">
        <f t="shared" si="11"/>
        <v>79.895297374613008</v>
      </c>
      <c r="AB15" s="83">
        <f t="shared" si="12"/>
        <v>80.32203962263965</v>
      </c>
      <c r="AC15" s="77">
        <f t="shared" si="13"/>
        <v>79.959301903052335</v>
      </c>
      <c r="AD15" s="78">
        <f t="shared" si="14"/>
        <v>79.745715236985433</v>
      </c>
      <c r="AE15" s="79">
        <f t="shared" si="15"/>
        <v>80.172888569119237</v>
      </c>
      <c r="AG15" t="str">
        <f t="shared" si="16"/>
        <v>80.1 (79.9,80.3)</v>
      </c>
      <c r="AH15" t="str">
        <f t="shared" si="17"/>
        <v>80.0 (79.7,80.2)</v>
      </c>
    </row>
    <row r="16" spans="1:34" x14ac:dyDescent="0.25">
      <c r="B16" t="s">
        <v>191</v>
      </c>
      <c r="C16">
        <v>0.71634263401936416</v>
      </c>
      <c r="D16">
        <v>12293</v>
      </c>
      <c r="E16">
        <v>0.71678832116788083</v>
      </c>
      <c r="F16">
        <v>12330</v>
      </c>
      <c r="G16">
        <v>0.74009921118971911</v>
      </c>
      <c r="H16">
        <v>12297</v>
      </c>
      <c r="J16" s="19">
        <f t="shared" si="4"/>
        <v>0.71634263401936416</v>
      </c>
      <c r="K16" s="19">
        <f t="shared" si="5"/>
        <v>12293</v>
      </c>
      <c r="L16" s="19">
        <f t="shared" si="0"/>
        <v>0.71678832116788083</v>
      </c>
      <c r="M16" s="19">
        <f t="shared" si="6"/>
        <v>12330</v>
      </c>
      <c r="N16" s="19">
        <f t="shared" si="1"/>
        <v>0.74009921118971911</v>
      </c>
      <c r="O16" s="19">
        <f t="shared" si="7"/>
        <v>12297</v>
      </c>
      <c r="Q16" s="38">
        <f>PopGroup!C16</f>
        <v>52672</v>
      </c>
      <c r="S16" s="37">
        <f t="shared" si="8"/>
        <v>6.9771259182370678E-3</v>
      </c>
      <c r="T16" s="37">
        <f t="shared" si="2"/>
        <v>6.9601484596202691E-3</v>
      </c>
      <c r="U16" s="37">
        <f t="shared" si="3"/>
        <v>6.7869670391492816E-3</v>
      </c>
      <c r="W16" s="73">
        <f t="shared" si="9"/>
        <v>0.69771259182370682</v>
      </c>
      <c r="X16" s="73">
        <f t="shared" si="9"/>
        <v>0.6960148459620269</v>
      </c>
      <c r="Z16" s="77">
        <f t="shared" si="10"/>
        <v>71.634263401936408</v>
      </c>
      <c r="AA16" s="78">
        <f t="shared" si="11"/>
        <v>70.936550810112706</v>
      </c>
      <c r="AB16" s="83">
        <f t="shared" si="12"/>
        <v>72.331975993760111</v>
      </c>
      <c r="AC16" s="77">
        <f t="shared" si="13"/>
        <v>71.678832116788087</v>
      </c>
      <c r="AD16" s="78">
        <f t="shared" si="14"/>
        <v>70.982817270826061</v>
      </c>
      <c r="AE16" s="79">
        <f t="shared" si="15"/>
        <v>72.374846962750112</v>
      </c>
      <c r="AG16" t="str">
        <f t="shared" si="16"/>
        <v>71.6 (70.9,72.3)</v>
      </c>
      <c r="AH16" t="str">
        <f t="shared" si="17"/>
        <v>71.7 (71.0,72.4)</v>
      </c>
    </row>
    <row r="17" spans="1:34" x14ac:dyDescent="0.25">
      <c r="A17" t="s">
        <v>192</v>
      </c>
      <c r="B17" t="s">
        <v>194</v>
      </c>
      <c r="C17">
        <v>0.82038334340883923</v>
      </c>
      <c r="D17">
        <v>28121</v>
      </c>
      <c r="E17">
        <v>0.82276595744680925</v>
      </c>
      <c r="F17">
        <v>28200</v>
      </c>
      <c r="G17">
        <v>0.81809777777777581</v>
      </c>
      <c r="H17">
        <v>28125</v>
      </c>
      <c r="J17" s="19">
        <f t="shared" si="4"/>
        <v>0.82038334340883923</v>
      </c>
      <c r="K17" s="19">
        <f t="shared" si="5"/>
        <v>28121</v>
      </c>
      <c r="L17" s="19">
        <f t="shared" si="0"/>
        <v>0.82276595744680925</v>
      </c>
      <c r="M17" s="19">
        <f t="shared" si="6"/>
        <v>28200</v>
      </c>
      <c r="N17" s="19">
        <f t="shared" si="1"/>
        <v>0.81809777777777581</v>
      </c>
      <c r="O17" s="19">
        <f t="shared" si="7"/>
        <v>28125</v>
      </c>
      <c r="Q17" s="38">
        <f>PopGroup!C17</f>
        <v>110295</v>
      </c>
      <c r="S17" s="37">
        <f t="shared" si="8"/>
        <v>3.8726984563843157E-3</v>
      </c>
      <c r="T17" s="37">
        <f t="shared" si="2"/>
        <v>3.8452595185131076E-3</v>
      </c>
      <c r="U17" s="37">
        <f t="shared" si="3"/>
        <v>3.8914559110620542E-3</v>
      </c>
      <c r="W17" s="73">
        <f t="shared" si="9"/>
        <v>0.38726984563843159</v>
      </c>
      <c r="X17" s="73">
        <f t="shared" si="9"/>
        <v>0.38452595185131078</v>
      </c>
      <c r="Z17" s="77">
        <f t="shared" si="10"/>
        <v>82.038334340883921</v>
      </c>
      <c r="AA17" s="78">
        <f t="shared" si="11"/>
        <v>81.651064495245492</v>
      </c>
      <c r="AB17" s="83">
        <f t="shared" si="12"/>
        <v>82.425604186522349</v>
      </c>
      <c r="AC17" s="77">
        <f t="shared" si="13"/>
        <v>82.276595744680918</v>
      </c>
      <c r="AD17" s="78">
        <f t="shared" si="14"/>
        <v>81.892069792829602</v>
      </c>
      <c r="AE17" s="79">
        <f t="shared" si="15"/>
        <v>82.661121696532234</v>
      </c>
      <c r="AG17" t="str">
        <f t="shared" si="16"/>
        <v>82.0 (81.7,82.4)</v>
      </c>
      <c r="AH17" t="str">
        <f t="shared" si="17"/>
        <v>82.3 (81.9,82.7)</v>
      </c>
    </row>
    <row r="18" spans="1:34" x14ac:dyDescent="0.25">
      <c r="B18" t="s">
        <v>193</v>
      </c>
      <c r="C18">
        <v>0.81816369255308896</v>
      </c>
      <c r="D18">
        <v>30093</v>
      </c>
      <c r="E18">
        <v>0.81188315559382651</v>
      </c>
      <c r="F18">
        <v>30194</v>
      </c>
      <c r="G18">
        <v>0.8133740823173784</v>
      </c>
      <c r="H18">
        <v>30103</v>
      </c>
      <c r="J18" s="19">
        <f t="shared" si="4"/>
        <v>0.81816369255308896</v>
      </c>
      <c r="K18" s="19">
        <f t="shared" si="5"/>
        <v>30093</v>
      </c>
      <c r="L18" s="19">
        <f t="shared" si="0"/>
        <v>0.81188315559382651</v>
      </c>
      <c r="M18" s="19">
        <f t="shared" si="6"/>
        <v>30194</v>
      </c>
      <c r="N18" s="19">
        <f t="shared" si="1"/>
        <v>0.8133740823173784</v>
      </c>
      <c r="O18" s="19">
        <f t="shared" si="7"/>
        <v>30103</v>
      </c>
      <c r="Q18" s="38">
        <f>PopGroup!C18</f>
        <v>101137</v>
      </c>
      <c r="S18" s="37">
        <f t="shared" si="8"/>
        <v>3.6525363640769796E-3</v>
      </c>
      <c r="T18" s="37">
        <f t="shared" si="2"/>
        <v>3.6919706715719527E-3</v>
      </c>
      <c r="U18" s="37">
        <f t="shared" si="3"/>
        <v>3.6886085963117707E-3</v>
      </c>
      <c r="W18" s="73">
        <f t="shared" si="9"/>
        <v>0.36525363640769798</v>
      </c>
      <c r="X18" s="73">
        <f t="shared" si="9"/>
        <v>0.36919706715719525</v>
      </c>
      <c r="Z18" s="80">
        <f t="shared" si="10"/>
        <v>81.816369255308899</v>
      </c>
      <c r="AA18" s="81">
        <f t="shared" si="11"/>
        <v>81.451115618901198</v>
      </c>
      <c r="AB18" s="85">
        <f t="shared" si="12"/>
        <v>82.1816228917166</v>
      </c>
      <c r="AC18" s="80">
        <f t="shared" si="13"/>
        <v>81.188315559382644</v>
      </c>
      <c r="AD18" s="81">
        <f t="shared" si="14"/>
        <v>80.819118492225442</v>
      </c>
      <c r="AE18" s="82">
        <f t="shared" si="15"/>
        <v>81.557512626539847</v>
      </c>
      <c r="AG18" t="str">
        <f t="shared" si="16"/>
        <v>81.8 (81.5,82.2)</v>
      </c>
      <c r="AH18" t="str">
        <f t="shared" si="17"/>
        <v>81.2 (80.8,81.6)</v>
      </c>
    </row>
    <row r="19" spans="1:34" s="22" customFormat="1" x14ac:dyDescent="0.25">
      <c r="Z19" s="69"/>
      <c r="AA19" s="69"/>
      <c r="AB19" s="69"/>
      <c r="AC19" s="69"/>
      <c r="AD19" s="69"/>
      <c r="AE19" s="6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I49"/>
  <sheetViews>
    <sheetView workbookViewId="0"/>
  </sheetViews>
  <sheetFormatPr defaultColWidth="9.140625" defaultRowHeight="15" x14ac:dyDescent="0.25"/>
  <cols>
    <col min="9" max="9" width="9.140625" style="22"/>
    <col min="23" max="25" width="9.140625" style="22"/>
    <col min="32" max="32" width="9.140625" style="22"/>
    <col min="35" max="35" width="9.140625" style="22"/>
  </cols>
  <sheetData>
    <row r="1" spans="1:34" x14ac:dyDescent="0.25">
      <c r="A1" t="s">
        <v>168</v>
      </c>
      <c r="B1" t="s">
        <v>168</v>
      </c>
      <c r="C1" t="s">
        <v>762</v>
      </c>
      <c r="E1" t="s">
        <v>305</v>
      </c>
      <c r="G1" t="s">
        <v>869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Z1" s="69"/>
      <c r="AA1" s="69"/>
      <c r="AB1" s="69"/>
      <c r="AC1" s="69"/>
      <c r="AD1" s="69"/>
      <c r="AE1" s="69"/>
      <c r="AG1" s="22"/>
      <c r="AH1" s="22"/>
    </row>
    <row r="2" spans="1:34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Z2" s="69"/>
      <c r="AA2" s="69"/>
      <c r="AB2" s="69"/>
      <c r="AC2" s="69"/>
      <c r="AD2" s="69"/>
      <c r="AE2" s="69"/>
      <c r="AG2" s="22"/>
      <c r="AH2" s="22"/>
    </row>
    <row r="3" spans="1:34" x14ac:dyDescent="0.25">
      <c r="A3" t="s">
        <v>199</v>
      </c>
      <c r="B3" t="s">
        <v>200</v>
      </c>
      <c r="C3">
        <v>0.82698329853862396</v>
      </c>
      <c r="D3">
        <v>7664</v>
      </c>
      <c r="E3">
        <v>0.83956731395803363</v>
      </c>
      <c r="F3">
        <v>7673</v>
      </c>
      <c r="G3">
        <v>0.82854531209192872</v>
      </c>
      <c r="H3">
        <v>7658</v>
      </c>
      <c r="J3" s="19">
        <f>IF(C3=1,0.9996,IF(C3=0,0.0004,C3))</f>
        <v>0.82698329853862396</v>
      </c>
      <c r="K3" s="19">
        <f>D3</f>
        <v>7664</v>
      </c>
      <c r="L3" s="19">
        <f>IF(E3=1,0.9996,IF(E3=0,0.0004,E3))</f>
        <v>0.83956731395803363</v>
      </c>
      <c r="M3" s="19">
        <f>F3</f>
        <v>7673</v>
      </c>
      <c r="N3" s="19">
        <f>IF(G3=1,0.9996,IF(G3=0,0.0004,G3))</f>
        <v>0.82854531209192872</v>
      </c>
      <c r="O3" s="19">
        <f>H3</f>
        <v>7658</v>
      </c>
      <c r="P3" s="22"/>
      <c r="Q3" s="38">
        <f>PopSubject!C3</f>
        <v>25712</v>
      </c>
      <c r="R3" s="22"/>
      <c r="S3" s="37">
        <f>1.96*SQRT((J3*(1-J3))/K3)*SQRT(($Q3-K3)/($Q3-1))</f>
        <v>7.0953817024388228E-3</v>
      </c>
      <c r="T3" s="37">
        <f>1.96*SQRT((L3*(1-L3))/M3)*SQRT(($Q3-M3)/($Q3-1))</f>
        <v>6.8785105206277258E-3</v>
      </c>
      <c r="U3" s="37">
        <f>1.96*SQRT((N3*(1-N3))/O3)*SQRT(($Q3-O3)/($Q3-1))</f>
        <v>7.0738922362307624E-3</v>
      </c>
      <c r="V3" s="22"/>
      <c r="W3" s="121">
        <f>S3*100</f>
        <v>0.70953817024388233</v>
      </c>
      <c r="X3" s="121">
        <f>T3*100</f>
        <v>0.68785105206277253</v>
      </c>
      <c r="Z3" s="74">
        <f>C3*100</f>
        <v>82.69832985386239</v>
      </c>
      <c r="AA3" s="75">
        <f>Z3-W3</f>
        <v>81.988791683618501</v>
      </c>
      <c r="AB3" s="84">
        <f>Z3+W3</f>
        <v>83.407868024106278</v>
      </c>
      <c r="AC3" s="74">
        <f>E3*100</f>
        <v>83.956731395803359</v>
      </c>
      <c r="AD3" s="75">
        <f>AC3-X3</f>
        <v>83.268880343740591</v>
      </c>
      <c r="AE3" s="76">
        <f>AC3+X3</f>
        <v>84.644582447866128</v>
      </c>
      <c r="AG3" t="str">
        <f>CONCATENATE(FIXED(Z3,1)," (",FIXED(AA3,1),",",FIXED(AB3,1),")")</f>
        <v>82.7 (82.0,83.4)</v>
      </c>
      <c r="AH3" t="str">
        <f>CONCATENATE(FIXED(AC3,1)," (",FIXED(AD3,1),",",FIXED(AE3,1),")")</f>
        <v>84.0 (83.3,84.6)</v>
      </c>
    </row>
    <row r="4" spans="1:34" x14ac:dyDescent="0.25">
      <c r="B4" t="s">
        <v>201</v>
      </c>
      <c r="C4">
        <v>0.82461538461538497</v>
      </c>
      <c r="D4">
        <v>325</v>
      </c>
      <c r="E4">
        <v>0.79816513761467911</v>
      </c>
      <c r="F4">
        <v>327</v>
      </c>
      <c r="G4">
        <v>0.80122324159021374</v>
      </c>
      <c r="H4">
        <v>327</v>
      </c>
      <c r="J4" s="19">
        <f t="shared" ref="J4:J47" si="0">IF(C4=1,0.9996,IF(C4=0,0.0004,C4))</f>
        <v>0.82461538461538497</v>
      </c>
      <c r="K4" s="19">
        <f t="shared" ref="K4:K47" si="1">D4</f>
        <v>325</v>
      </c>
      <c r="L4" s="19">
        <f t="shared" ref="L4:L47" si="2">IF(E4=1,0.9996,IF(E4=0,0.0004,E4))</f>
        <v>0.79816513761467911</v>
      </c>
      <c r="M4" s="19">
        <f t="shared" ref="M4:M47" si="3">F4</f>
        <v>327</v>
      </c>
      <c r="N4" s="19">
        <f t="shared" ref="N4:N47" si="4">IF(G4=1,0.9996,IF(G4=0,0.0004,G4))</f>
        <v>0.80122324159021374</v>
      </c>
      <c r="O4" s="19">
        <f t="shared" ref="O4:O47" si="5">H4</f>
        <v>327</v>
      </c>
      <c r="P4" s="22"/>
      <c r="Q4" s="38">
        <f>PopSubject!C4</f>
        <v>1115</v>
      </c>
      <c r="R4" s="22"/>
      <c r="S4" s="37">
        <f t="shared" ref="S4:S47" si="6">1.96*SQRT((J4*(1-J4))/K4)*SQRT(($Q4-K4)/($Q4-1))</f>
        <v>3.4818239233665241E-2</v>
      </c>
      <c r="T4" s="37">
        <f t="shared" ref="T4:T47" si="7">1.96*SQRT((L4*(1-L4))/M4)*SQRT(($Q4-M4)/($Q4-1))</f>
        <v>3.6588716672436357E-2</v>
      </c>
      <c r="U4" s="37">
        <f t="shared" ref="U4:U47" si="8">1.96*SQRT((N4*(1-N4))/O4)*SQRT(($Q4-O4)/($Q4-1))</f>
        <v>3.6379965231737886E-2</v>
      </c>
      <c r="V4" s="22"/>
      <c r="W4" s="121">
        <f t="shared" ref="W4:X18" si="9">S4*100</f>
        <v>3.481823923366524</v>
      </c>
      <c r="X4" s="121">
        <f t="shared" si="9"/>
        <v>3.6588716672436359</v>
      </c>
      <c r="Z4" s="77">
        <f t="shared" ref="Z4:Z18" si="10">C4*100</f>
        <v>82.461538461538495</v>
      </c>
      <c r="AA4" s="78">
        <f t="shared" ref="AA4:AA18" si="11">Z4-W4</f>
        <v>78.979714538171976</v>
      </c>
      <c r="AB4" s="83">
        <f t="shared" ref="AB4:AB18" si="12">Z4+W4</f>
        <v>85.943362384905015</v>
      </c>
      <c r="AC4" s="77">
        <f t="shared" ref="AC4:AC18" si="13">E4*100</f>
        <v>79.816513761467917</v>
      </c>
      <c r="AD4" s="78">
        <f t="shared" ref="AD4:AD18" si="14">AC4-X4</f>
        <v>76.157642094224286</v>
      </c>
      <c r="AE4" s="79">
        <f t="shared" ref="AE4:AE18" si="15">AC4+X4</f>
        <v>83.475385428711547</v>
      </c>
      <c r="AG4" t="str">
        <f t="shared" ref="AG4:AG18" si="16">CONCATENATE(FIXED(Z4,1)," (",FIXED(AA4,1),",",FIXED(AB4,1),")")</f>
        <v>82.5 (79.0,85.9)</v>
      </c>
      <c r="AH4" t="str">
        <f t="shared" ref="AH4:AH18" si="17">CONCATENATE(FIXED(AC4,1)," (",FIXED(AD4,1),",",FIXED(AE4,1),")")</f>
        <v>79.8 (76.2,83.5)</v>
      </c>
    </row>
    <row r="5" spans="1:34" x14ac:dyDescent="0.25">
      <c r="B5" t="s">
        <v>202</v>
      </c>
      <c r="C5">
        <v>0.84308510638297907</v>
      </c>
      <c r="D5">
        <v>1880</v>
      </c>
      <c r="E5">
        <v>0.85092838196286502</v>
      </c>
      <c r="F5">
        <v>1885</v>
      </c>
      <c r="G5">
        <v>0.84300159659393425</v>
      </c>
      <c r="H5">
        <v>1879</v>
      </c>
      <c r="J5" s="19">
        <f t="shared" si="0"/>
        <v>0.84308510638297907</v>
      </c>
      <c r="K5" s="19">
        <f t="shared" si="1"/>
        <v>1880</v>
      </c>
      <c r="L5" s="19">
        <f t="shared" si="2"/>
        <v>0.85092838196286502</v>
      </c>
      <c r="M5" s="19">
        <f t="shared" si="3"/>
        <v>1885</v>
      </c>
      <c r="N5" s="19">
        <f t="shared" si="4"/>
        <v>0.84300159659393425</v>
      </c>
      <c r="O5" s="19">
        <f t="shared" si="5"/>
        <v>1879</v>
      </c>
      <c r="P5" s="22"/>
      <c r="Q5" s="38">
        <f>PopSubject!C5</f>
        <v>5777</v>
      </c>
      <c r="R5" s="22"/>
      <c r="S5" s="37">
        <f t="shared" si="6"/>
        <v>1.3505060974572712E-2</v>
      </c>
      <c r="T5" s="37">
        <f t="shared" si="7"/>
        <v>1.3198275968932711E-2</v>
      </c>
      <c r="U5" s="37">
        <f t="shared" si="8"/>
        <v>1.351331258839795E-2</v>
      </c>
      <c r="V5" s="22"/>
      <c r="W5" s="121">
        <f t="shared" si="9"/>
        <v>1.3505060974572711</v>
      </c>
      <c r="X5" s="121">
        <f t="shared" si="9"/>
        <v>1.3198275968932711</v>
      </c>
      <c r="Z5" s="77">
        <f t="shared" si="10"/>
        <v>84.308510638297903</v>
      </c>
      <c r="AA5" s="78">
        <f t="shared" si="11"/>
        <v>82.958004540840633</v>
      </c>
      <c r="AB5" s="83">
        <f t="shared" si="12"/>
        <v>85.659016735755173</v>
      </c>
      <c r="AC5" s="77">
        <f t="shared" si="13"/>
        <v>85.092838196286507</v>
      </c>
      <c r="AD5" s="78">
        <f t="shared" si="14"/>
        <v>83.773010599393231</v>
      </c>
      <c r="AE5" s="79">
        <f t="shared" si="15"/>
        <v>86.412665793179784</v>
      </c>
      <c r="AG5" t="str">
        <f t="shared" si="16"/>
        <v>84.3 (83.0,85.7)</v>
      </c>
      <c r="AH5" t="str">
        <f t="shared" si="17"/>
        <v>85.1 (83.8,86.4)</v>
      </c>
    </row>
    <row r="6" spans="1:34" x14ac:dyDescent="0.25">
      <c r="B6" t="s">
        <v>203</v>
      </c>
      <c r="C6">
        <v>0.83327639221045402</v>
      </c>
      <c r="D6">
        <v>2927</v>
      </c>
      <c r="E6">
        <v>0.82925170068027132</v>
      </c>
      <c r="F6">
        <v>2940</v>
      </c>
      <c r="G6">
        <v>0.81979522184300502</v>
      </c>
      <c r="H6">
        <v>2930</v>
      </c>
      <c r="J6" s="19">
        <f t="shared" si="0"/>
        <v>0.83327639221045402</v>
      </c>
      <c r="K6" s="19">
        <f t="shared" si="1"/>
        <v>2927</v>
      </c>
      <c r="L6" s="19">
        <f t="shared" si="2"/>
        <v>0.82925170068027132</v>
      </c>
      <c r="M6" s="19">
        <f t="shared" si="3"/>
        <v>2940</v>
      </c>
      <c r="N6" s="19">
        <f t="shared" si="4"/>
        <v>0.81979522184300502</v>
      </c>
      <c r="O6" s="19">
        <f t="shared" si="5"/>
        <v>2930</v>
      </c>
      <c r="P6" s="22"/>
      <c r="Q6" s="38">
        <f>PopSubject!C6</f>
        <v>8382</v>
      </c>
      <c r="R6" s="22"/>
      <c r="S6" s="37">
        <f t="shared" si="6"/>
        <v>1.0893997116837029E-2</v>
      </c>
      <c r="T6" s="37">
        <f t="shared" si="7"/>
        <v>1.096062030636182E-2</v>
      </c>
      <c r="U6" s="37">
        <f t="shared" si="8"/>
        <v>1.1225045417692633E-2</v>
      </c>
      <c r="V6" s="22"/>
      <c r="W6" s="121">
        <f t="shared" si="9"/>
        <v>1.0893997116837029</v>
      </c>
      <c r="X6" s="121">
        <f t="shared" si="9"/>
        <v>1.0960620306361821</v>
      </c>
      <c r="Z6" s="77">
        <f t="shared" si="10"/>
        <v>83.327639221045402</v>
      </c>
      <c r="AA6" s="78">
        <f t="shared" si="11"/>
        <v>82.238239509361705</v>
      </c>
      <c r="AB6" s="83">
        <f t="shared" si="12"/>
        <v>84.417038932729099</v>
      </c>
      <c r="AC6" s="77">
        <f t="shared" si="13"/>
        <v>82.925170068027128</v>
      </c>
      <c r="AD6" s="78">
        <f t="shared" si="14"/>
        <v>81.829108037390952</v>
      </c>
      <c r="AE6" s="79">
        <f t="shared" si="15"/>
        <v>84.021232098663305</v>
      </c>
      <c r="AG6" t="str">
        <f t="shared" si="16"/>
        <v>83.3 (82.2,84.4)</v>
      </c>
      <c r="AH6" t="str">
        <f t="shared" si="17"/>
        <v>82.9 (81.8,84.0)</v>
      </c>
    </row>
    <row r="7" spans="1:34" x14ac:dyDescent="0.25">
      <c r="B7" t="s">
        <v>204</v>
      </c>
      <c r="C7">
        <v>0.7474874371859308</v>
      </c>
      <c r="D7">
        <v>3184</v>
      </c>
      <c r="E7">
        <v>0.72166562304320669</v>
      </c>
      <c r="F7">
        <v>3194</v>
      </c>
      <c r="G7">
        <v>0.74245283018867836</v>
      </c>
      <c r="H7">
        <v>3180</v>
      </c>
      <c r="J7" s="19">
        <f t="shared" si="0"/>
        <v>0.7474874371859308</v>
      </c>
      <c r="K7" s="19">
        <f t="shared" si="1"/>
        <v>3184</v>
      </c>
      <c r="L7" s="19">
        <f t="shared" si="2"/>
        <v>0.72166562304320669</v>
      </c>
      <c r="M7" s="19">
        <f t="shared" si="3"/>
        <v>3194</v>
      </c>
      <c r="N7" s="19">
        <f t="shared" si="4"/>
        <v>0.74245283018867836</v>
      </c>
      <c r="O7" s="19">
        <f t="shared" si="5"/>
        <v>3180</v>
      </c>
      <c r="P7" s="22"/>
      <c r="Q7" s="38">
        <f>PopSubject!C7</f>
        <v>11987</v>
      </c>
      <c r="R7" s="22"/>
      <c r="S7" s="37">
        <f t="shared" si="6"/>
        <v>1.2932759454757052E-2</v>
      </c>
      <c r="T7" s="37">
        <f t="shared" si="7"/>
        <v>1.3312862574139687E-2</v>
      </c>
      <c r="U7" s="37">
        <f t="shared" si="8"/>
        <v>1.302813341407604E-2</v>
      </c>
      <c r="V7" s="22"/>
      <c r="W7" s="121">
        <f t="shared" si="9"/>
        <v>1.2932759454757052</v>
      </c>
      <c r="X7" s="121">
        <f t="shared" si="9"/>
        <v>1.3312862574139688</v>
      </c>
      <c r="Z7" s="77">
        <f t="shared" si="10"/>
        <v>74.748743718593076</v>
      </c>
      <c r="AA7" s="78">
        <f t="shared" si="11"/>
        <v>73.455467773117377</v>
      </c>
      <c r="AB7" s="83">
        <f t="shared" si="12"/>
        <v>76.042019664068775</v>
      </c>
      <c r="AC7" s="77">
        <f t="shared" si="13"/>
        <v>72.166562304320664</v>
      </c>
      <c r="AD7" s="78">
        <f t="shared" si="14"/>
        <v>70.835276046906699</v>
      </c>
      <c r="AE7" s="79">
        <f t="shared" si="15"/>
        <v>73.497848561734628</v>
      </c>
      <c r="AG7" t="str">
        <f t="shared" si="16"/>
        <v>74.7 (73.5,76.0)</v>
      </c>
      <c r="AH7" t="str">
        <f t="shared" si="17"/>
        <v>72.2 (70.8,73.5)</v>
      </c>
    </row>
    <row r="8" spans="1:34" x14ac:dyDescent="0.25">
      <c r="B8" t="s">
        <v>205</v>
      </c>
      <c r="C8">
        <v>0.72976796830786583</v>
      </c>
      <c r="D8">
        <v>3534</v>
      </c>
      <c r="E8">
        <v>0.68705948689032925</v>
      </c>
      <c r="F8">
        <v>3547</v>
      </c>
      <c r="G8">
        <v>0.71036240090600289</v>
      </c>
      <c r="H8">
        <v>3532</v>
      </c>
      <c r="J8" s="19">
        <f t="shared" si="0"/>
        <v>0.72976796830786583</v>
      </c>
      <c r="K8" s="19">
        <f t="shared" si="1"/>
        <v>3534</v>
      </c>
      <c r="L8" s="19">
        <f t="shared" si="2"/>
        <v>0.68705948689032925</v>
      </c>
      <c r="M8" s="19">
        <f t="shared" si="3"/>
        <v>3547</v>
      </c>
      <c r="N8" s="19">
        <f t="shared" si="4"/>
        <v>0.71036240090600289</v>
      </c>
      <c r="O8" s="19">
        <f t="shared" si="5"/>
        <v>3532</v>
      </c>
      <c r="P8" s="22"/>
      <c r="Q8" s="38">
        <f>PopSubject!C8</f>
        <v>13736</v>
      </c>
      <c r="R8" s="22"/>
      <c r="S8" s="37">
        <f t="shared" si="6"/>
        <v>1.2618622210362362E-2</v>
      </c>
      <c r="T8" s="37">
        <f t="shared" si="7"/>
        <v>1.3143317279168298E-2</v>
      </c>
      <c r="U8" s="37">
        <f t="shared" si="8"/>
        <v>1.2893893228780965E-2</v>
      </c>
      <c r="V8" s="22"/>
      <c r="W8" s="121">
        <f t="shared" si="9"/>
        <v>1.2618622210362362</v>
      </c>
      <c r="X8" s="121">
        <f t="shared" si="9"/>
        <v>1.3143317279168298</v>
      </c>
      <c r="Z8" s="77">
        <f t="shared" si="10"/>
        <v>72.976796830786583</v>
      </c>
      <c r="AA8" s="78">
        <f t="shared" si="11"/>
        <v>71.714934609750344</v>
      </c>
      <c r="AB8" s="83">
        <f t="shared" si="12"/>
        <v>74.238659051822822</v>
      </c>
      <c r="AC8" s="77">
        <f t="shared" si="13"/>
        <v>68.705948689032923</v>
      </c>
      <c r="AD8" s="78">
        <f t="shared" si="14"/>
        <v>67.3916169611161</v>
      </c>
      <c r="AE8" s="79">
        <f t="shared" si="15"/>
        <v>70.020280416949745</v>
      </c>
      <c r="AG8" t="str">
        <f t="shared" si="16"/>
        <v>73.0 (71.7,74.2)</v>
      </c>
      <c r="AH8" t="str">
        <f t="shared" si="17"/>
        <v>68.7 (67.4,70.0)</v>
      </c>
    </row>
    <row r="9" spans="1:34" x14ac:dyDescent="0.25">
      <c r="B9" t="s">
        <v>206</v>
      </c>
      <c r="C9">
        <v>0.71307300509337856</v>
      </c>
      <c r="D9">
        <v>589</v>
      </c>
      <c r="E9">
        <v>0.69594594594594594</v>
      </c>
      <c r="F9">
        <v>592</v>
      </c>
      <c r="G9">
        <v>0.72542372881355932</v>
      </c>
      <c r="H9">
        <v>590</v>
      </c>
      <c r="J9" s="19">
        <f t="shared" si="0"/>
        <v>0.71307300509337856</v>
      </c>
      <c r="K9" s="19">
        <f t="shared" si="1"/>
        <v>589</v>
      </c>
      <c r="L9" s="19">
        <f t="shared" si="2"/>
        <v>0.69594594594594594</v>
      </c>
      <c r="M9" s="19">
        <f t="shared" si="3"/>
        <v>592</v>
      </c>
      <c r="N9" s="19">
        <f t="shared" si="4"/>
        <v>0.72542372881355932</v>
      </c>
      <c r="O9" s="19">
        <f t="shared" si="5"/>
        <v>590</v>
      </c>
      <c r="P9" s="22"/>
      <c r="Q9" s="38">
        <f>PopSubject!C9</f>
        <v>2235</v>
      </c>
      <c r="R9" s="22"/>
      <c r="S9" s="37">
        <f t="shared" si="6"/>
        <v>3.1356274501812643E-2</v>
      </c>
      <c r="T9" s="37">
        <f t="shared" si="7"/>
        <v>3.1778659170146453E-2</v>
      </c>
      <c r="U9" s="37">
        <f t="shared" si="8"/>
        <v>3.0902869821309516E-2</v>
      </c>
      <c r="V9" s="22"/>
      <c r="W9" s="121">
        <f t="shared" si="9"/>
        <v>3.1356274501812642</v>
      </c>
      <c r="X9" s="121">
        <f t="shared" si="9"/>
        <v>3.1778659170146453</v>
      </c>
      <c r="Z9" s="77">
        <f t="shared" si="10"/>
        <v>71.30730050933785</v>
      </c>
      <c r="AA9" s="78">
        <f t="shared" si="11"/>
        <v>68.171673059156589</v>
      </c>
      <c r="AB9" s="83">
        <f t="shared" si="12"/>
        <v>74.44292795951911</v>
      </c>
      <c r="AC9" s="77">
        <f t="shared" si="13"/>
        <v>69.594594594594597</v>
      </c>
      <c r="AD9" s="78">
        <f t="shared" si="14"/>
        <v>66.416728677579954</v>
      </c>
      <c r="AE9" s="79">
        <f t="shared" si="15"/>
        <v>72.772460511609239</v>
      </c>
      <c r="AG9" t="str">
        <f t="shared" si="16"/>
        <v>71.3 (68.2,74.4)</v>
      </c>
      <c r="AH9" t="str">
        <f t="shared" si="17"/>
        <v>69.6 (66.4,72.8)</v>
      </c>
    </row>
    <row r="10" spans="1:34" x14ac:dyDescent="0.25">
      <c r="B10" t="s">
        <v>207</v>
      </c>
      <c r="C10">
        <v>0.73587786259542021</v>
      </c>
      <c r="D10">
        <v>655</v>
      </c>
      <c r="E10">
        <v>0.68541033434650467</v>
      </c>
      <c r="F10">
        <v>658</v>
      </c>
      <c r="G10">
        <v>0.69877675840978626</v>
      </c>
      <c r="H10">
        <v>654</v>
      </c>
      <c r="J10" s="19">
        <f t="shared" si="0"/>
        <v>0.73587786259542021</v>
      </c>
      <c r="K10" s="19">
        <f t="shared" si="1"/>
        <v>655</v>
      </c>
      <c r="L10" s="19">
        <f t="shared" si="2"/>
        <v>0.68541033434650467</v>
      </c>
      <c r="M10" s="19">
        <f t="shared" si="3"/>
        <v>658</v>
      </c>
      <c r="N10" s="19">
        <f t="shared" si="4"/>
        <v>0.69877675840978626</v>
      </c>
      <c r="O10" s="19">
        <f t="shared" si="5"/>
        <v>654</v>
      </c>
      <c r="P10" s="22"/>
      <c r="Q10" s="38">
        <f>PopSubject!C10</f>
        <v>2760</v>
      </c>
      <c r="R10" s="22"/>
      <c r="S10" s="37">
        <f t="shared" si="6"/>
        <v>2.9491094576115897E-2</v>
      </c>
      <c r="T10" s="37">
        <f t="shared" si="7"/>
        <v>3.0969285104368346E-2</v>
      </c>
      <c r="U10" s="37">
        <f t="shared" si="8"/>
        <v>3.0720904281506149E-2</v>
      </c>
      <c r="V10" s="22"/>
      <c r="W10" s="121">
        <f t="shared" si="9"/>
        <v>2.9491094576115895</v>
      </c>
      <c r="X10" s="121">
        <f t="shared" si="9"/>
        <v>3.0969285104368347</v>
      </c>
      <c r="Z10" s="77">
        <f t="shared" si="10"/>
        <v>73.587786259542014</v>
      </c>
      <c r="AA10" s="78">
        <f t="shared" si="11"/>
        <v>70.63867680193043</v>
      </c>
      <c r="AB10" s="83">
        <f t="shared" si="12"/>
        <v>76.536895717153598</v>
      </c>
      <c r="AC10" s="77">
        <f t="shared" si="13"/>
        <v>68.541033434650473</v>
      </c>
      <c r="AD10" s="78">
        <f t="shared" si="14"/>
        <v>65.444104924213633</v>
      </c>
      <c r="AE10" s="79">
        <f t="shared" si="15"/>
        <v>71.637961945087312</v>
      </c>
      <c r="AG10" t="str">
        <f t="shared" si="16"/>
        <v>73.6 (70.6,76.5)</v>
      </c>
      <c r="AH10" t="str">
        <f t="shared" si="17"/>
        <v>68.5 (65.4,71.6)</v>
      </c>
    </row>
    <row r="11" spans="1:34" x14ac:dyDescent="0.25">
      <c r="B11" t="s">
        <v>208</v>
      </c>
      <c r="C11">
        <v>0.7425414364640881</v>
      </c>
      <c r="D11">
        <v>905</v>
      </c>
      <c r="E11">
        <v>0.68763796909492281</v>
      </c>
      <c r="F11">
        <v>906</v>
      </c>
      <c r="G11">
        <v>0.70640176600441584</v>
      </c>
      <c r="H11">
        <v>906</v>
      </c>
      <c r="J11" s="19">
        <f t="shared" si="0"/>
        <v>0.7425414364640881</v>
      </c>
      <c r="K11" s="19">
        <f t="shared" si="1"/>
        <v>905</v>
      </c>
      <c r="L11" s="19">
        <f t="shared" si="2"/>
        <v>0.68763796909492281</v>
      </c>
      <c r="M11" s="19">
        <f t="shared" si="3"/>
        <v>906</v>
      </c>
      <c r="N11" s="19">
        <f t="shared" si="4"/>
        <v>0.70640176600441584</v>
      </c>
      <c r="O11" s="19">
        <f t="shared" si="5"/>
        <v>906</v>
      </c>
      <c r="P11" s="22"/>
      <c r="Q11" s="38">
        <f>PopSubject!C11</f>
        <v>3818</v>
      </c>
      <c r="R11" s="22"/>
      <c r="S11" s="37">
        <f t="shared" si="6"/>
        <v>2.4885992272220357E-2</v>
      </c>
      <c r="T11" s="37">
        <f t="shared" si="7"/>
        <v>2.6359406116596724E-2</v>
      </c>
      <c r="U11" s="37">
        <f t="shared" si="8"/>
        <v>2.5901754662911173E-2</v>
      </c>
      <c r="V11" s="22"/>
      <c r="W11" s="121">
        <f t="shared" si="9"/>
        <v>2.4885992272220356</v>
      </c>
      <c r="X11" s="121">
        <f t="shared" si="9"/>
        <v>2.6359406116596724</v>
      </c>
      <c r="Z11" s="77">
        <f t="shared" si="10"/>
        <v>74.254143646408806</v>
      </c>
      <c r="AA11" s="78">
        <f t="shared" si="11"/>
        <v>71.765544419186767</v>
      </c>
      <c r="AB11" s="83">
        <f t="shared" si="12"/>
        <v>76.742742873630846</v>
      </c>
      <c r="AC11" s="77">
        <f t="shared" si="13"/>
        <v>68.763796909492285</v>
      </c>
      <c r="AD11" s="78">
        <f t="shared" si="14"/>
        <v>66.127856297832608</v>
      </c>
      <c r="AE11" s="79">
        <f t="shared" si="15"/>
        <v>71.399737521151962</v>
      </c>
      <c r="AG11" t="str">
        <f t="shared" si="16"/>
        <v>74.3 (71.8,76.7)</v>
      </c>
      <c r="AH11" t="str">
        <f t="shared" si="17"/>
        <v>68.8 (66.1,71.4)</v>
      </c>
    </row>
    <row r="12" spans="1:34" x14ac:dyDescent="0.25">
      <c r="B12" t="s">
        <v>209</v>
      </c>
      <c r="C12">
        <v>0.76326530612244881</v>
      </c>
      <c r="D12">
        <v>735</v>
      </c>
      <c r="E12">
        <v>0.71659919028340058</v>
      </c>
      <c r="F12">
        <v>741</v>
      </c>
      <c r="G12">
        <v>0.72027027027027035</v>
      </c>
      <c r="H12">
        <v>740</v>
      </c>
      <c r="J12" s="19">
        <f t="shared" si="0"/>
        <v>0.76326530612244881</v>
      </c>
      <c r="K12" s="19">
        <f t="shared" si="1"/>
        <v>735</v>
      </c>
      <c r="L12" s="19">
        <f t="shared" si="2"/>
        <v>0.71659919028340058</v>
      </c>
      <c r="M12" s="19">
        <f t="shared" si="3"/>
        <v>741</v>
      </c>
      <c r="N12" s="19">
        <f t="shared" si="4"/>
        <v>0.72027027027027035</v>
      </c>
      <c r="O12" s="19">
        <f t="shared" si="5"/>
        <v>740</v>
      </c>
      <c r="P12" s="22"/>
      <c r="Q12" s="38">
        <f>PopSubject!C12</f>
        <v>2801</v>
      </c>
      <c r="R12" s="22"/>
      <c r="S12" s="37">
        <f t="shared" si="6"/>
        <v>2.6397771204913833E-2</v>
      </c>
      <c r="T12" s="37">
        <f t="shared" si="7"/>
        <v>2.7831733794334547E-2</v>
      </c>
      <c r="U12" s="37">
        <f t="shared" si="8"/>
        <v>2.774707762972722E-2</v>
      </c>
      <c r="V12" s="22"/>
      <c r="W12" s="121">
        <f t="shared" si="9"/>
        <v>2.6397771204913831</v>
      </c>
      <c r="X12" s="121">
        <f t="shared" si="9"/>
        <v>2.7831733794334546</v>
      </c>
      <c r="Z12" s="77">
        <f t="shared" si="10"/>
        <v>76.326530612244881</v>
      </c>
      <c r="AA12" s="78">
        <f t="shared" si="11"/>
        <v>73.686753491753493</v>
      </c>
      <c r="AB12" s="83">
        <f t="shared" si="12"/>
        <v>78.966307732736269</v>
      </c>
      <c r="AC12" s="77">
        <f t="shared" si="13"/>
        <v>71.659919028340056</v>
      </c>
      <c r="AD12" s="78">
        <f t="shared" si="14"/>
        <v>68.876745648906606</v>
      </c>
      <c r="AE12" s="79">
        <f t="shared" si="15"/>
        <v>74.443092407773506</v>
      </c>
      <c r="AG12" t="str">
        <f t="shared" si="16"/>
        <v>76.3 (73.7,79.0)</v>
      </c>
      <c r="AH12" t="str">
        <f t="shared" si="17"/>
        <v>71.7 (68.9,74.4)</v>
      </c>
    </row>
    <row r="13" spans="1:34" x14ac:dyDescent="0.25">
      <c r="B13" t="s">
        <v>210</v>
      </c>
      <c r="C13">
        <v>0.71611253196931024</v>
      </c>
      <c r="D13">
        <v>391</v>
      </c>
      <c r="E13">
        <v>0.69487179487179551</v>
      </c>
      <c r="F13">
        <v>390</v>
      </c>
      <c r="G13">
        <v>0.71282051282051295</v>
      </c>
      <c r="H13">
        <v>390</v>
      </c>
      <c r="J13" s="19">
        <f t="shared" si="0"/>
        <v>0.71611253196931024</v>
      </c>
      <c r="K13" s="19">
        <f t="shared" si="1"/>
        <v>391</v>
      </c>
      <c r="L13" s="19">
        <f t="shared" si="2"/>
        <v>0.69487179487179551</v>
      </c>
      <c r="M13" s="19">
        <f t="shared" si="3"/>
        <v>390</v>
      </c>
      <c r="N13" s="19">
        <f t="shared" si="4"/>
        <v>0.71282051282051295</v>
      </c>
      <c r="O13" s="19">
        <f t="shared" si="5"/>
        <v>390</v>
      </c>
      <c r="P13" s="22"/>
      <c r="Q13" s="38">
        <f>PopSubject!C13</f>
        <v>1560</v>
      </c>
      <c r="R13" s="22"/>
      <c r="S13" s="37">
        <f t="shared" si="6"/>
        <v>3.8700416439732849E-2</v>
      </c>
      <c r="T13" s="37">
        <f t="shared" si="7"/>
        <v>3.9590151185931899E-2</v>
      </c>
      <c r="U13" s="37">
        <f t="shared" si="8"/>
        <v>3.8900971141850267E-2</v>
      </c>
      <c r="V13" s="22"/>
      <c r="W13" s="121">
        <f t="shared" si="9"/>
        <v>3.870041643973285</v>
      </c>
      <c r="X13" s="121">
        <f t="shared" si="9"/>
        <v>3.9590151185931899</v>
      </c>
      <c r="Z13" s="77">
        <f t="shared" si="10"/>
        <v>71.611253196931017</v>
      </c>
      <c r="AA13" s="78">
        <f t="shared" si="11"/>
        <v>67.741211552957736</v>
      </c>
      <c r="AB13" s="83">
        <f t="shared" si="12"/>
        <v>75.481294840904297</v>
      </c>
      <c r="AC13" s="77">
        <f t="shared" si="13"/>
        <v>69.487179487179546</v>
      </c>
      <c r="AD13" s="78">
        <f t="shared" si="14"/>
        <v>65.52816436858636</v>
      </c>
      <c r="AE13" s="79">
        <f t="shared" si="15"/>
        <v>73.446194605772732</v>
      </c>
      <c r="AG13" t="str">
        <f t="shared" si="16"/>
        <v>71.6 (67.7,75.5)</v>
      </c>
      <c r="AH13" t="str">
        <f t="shared" si="17"/>
        <v>69.5 (65.5,73.4)</v>
      </c>
    </row>
    <row r="14" spans="1:34" x14ac:dyDescent="0.25">
      <c r="B14" t="s">
        <v>211</v>
      </c>
      <c r="C14">
        <v>0.74581166955517009</v>
      </c>
      <c r="D14">
        <v>1731</v>
      </c>
      <c r="E14">
        <v>0.72318339100346163</v>
      </c>
      <c r="F14">
        <v>1734</v>
      </c>
      <c r="G14">
        <v>0.75230946882217187</v>
      </c>
      <c r="H14">
        <v>1732</v>
      </c>
      <c r="J14" s="19">
        <f t="shared" si="0"/>
        <v>0.74581166955517009</v>
      </c>
      <c r="K14" s="19">
        <f t="shared" si="1"/>
        <v>1731</v>
      </c>
      <c r="L14" s="19">
        <f t="shared" si="2"/>
        <v>0.72318339100346163</v>
      </c>
      <c r="M14" s="19">
        <f t="shared" si="3"/>
        <v>1734</v>
      </c>
      <c r="N14" s="19">
        <f t="shared" si="4"/>
        <v>0.75230946882217187</v>
      </c>
      <c r="O14" s="19">
        <f t="shared" si="5"/>
        <v>1732</v>
      </c>
      <c r="P14" s="22"/>
      <c r="Q14" s="38">
        <f>PopSubject!C14</f>
        <v>7155</v>
      </c>
      <c r="R14" s="22"/>
      <c r="S14" s="37">
        <f t="shared" si="6"/>
        <v>1.7860158200865867E-2</v>
      </c>
      <c r="T14" s="37">
        <f t="shared" si="7"/>
        <v>1.8332304164043297E-2</v>
      </c>
      <c r="U14" s="37">
        <f t="shared" si="8"/>
        <v>1.7700291884233416E-2</v>
      </c>
      <c r="V14" s="22"/>
      <c r="W14" s="121">
        <f t="shared" si="9"/>
        <v>1.7860158200865865</v>
      </c>
      <c r="X14" s="121">
        <f t="shared" si="9"/>
        <v>1.8332304164043296</v>
      </c>
      <c r="Z14" s="77">
        <f t="shared" si="10"/>
        <v>74.581166955517006</v>
      </c>
      <c r="AA14" s="78">
        <f t="shared" si="11"/>
        <v>72.795151135430416</v>
      </c>
      <c r="AB14" s="83">
        <f t="shared" si="12"/>
        <v>76.367182775603595</v>
      </c>
      <c r="AC14" s="77">
        <f t="shared" si="13"/>
        <v>72.318339100346165</v>
      </c>
      <c r="AD14" s="78">
        <f t="shared" si="14"/>
        <v>70.485108683941831</v>
      </c>
      <c r="AE14" s="79">
        <f t="shared" si="15"/>
        <v>74.151569516750499</v>
      </c>
      <c r="AG14" t="str">
        <f t="shared" si="16"/>
        <v>74.6 (72.8,76.4)</v>
      </c>
      <c r="AH14" t="str">
        <f t="shared" si="17"/>
        <v>72.3 (70.5,74.2)</v>
      </c>
    </row>
    <row r="15" spans="1:34" x14ac:dyDescent="0.25">
      <c r="B15" t="s">
        <v>212</v>
      </c>
      <c r="C15">
        <v>0.71910112359550615</v>
      </c>
      <c r="D15">
        <v>445</v>
      </c>
      <c r="E15">
        <v>0.70403587443946225</v>
      </c>
      <c r="F15">
        <v>446</v>
      </c>
      <c r="G15">
        <v>0.69730941704035909</v>
      </c>
      <c r="H15">
        <v>446</v>
      </c>
      <c r="J15" s="19">
        <f t="shared" si="0"/>
        <v>0.71910112359550615</v>
      </c>
      <c r="K15" s="19">
        <f t="shared" si="1"/>
        <v>445</v>
      </c>
      <c r="L15" s="19">
        <f t="shared" si="2"/>
        <v>0.70403587443946225</v>
      </c>
      <c r="M15" s="19">
        <f t="shared" si="3"/>
        <v>446</v>
      </c>
      <c r="N15" s="19">
        <f t="shared" si="4"/>
        <v>0.69730941704035909</v>
      </c>
      <c r="O15" s="19">
        <f t="shared" si="5"/>
        <v>446</v>
      </c>
      <c r="P15" s="22"/>
      <c r="Q15" s="38">
        <f>PopSubject!C15</f>
        <v>2417</v>
      </c>
      <c r="R15" s="22"/>
      <c r="S15" s="37">
        <f t="shared" si="6"/>
        <v>3.7726893047375268E-2</v>
      </c>
      <c r="T15" s="37">
        <f t="shared" si="7"/>
        <v>3.8264885673109712E-2</v>
      </c>
      <c r="U15" s="37">
        <f t="shared" si="8"/>
        <v>3.8511967746659839E-2</v>
      </c>
      <c r="V15" s="22"/>
      <c r="W15" s="121">
        <f t="shared" si="9"/>
        <v>3.7726893047375269</v>
      </c>
      <c r="X15" s="121">
        <f t="shared" si="9"/>
        <v>3.8264885673109714</v>
      </c>
      <c r="Z15" s="77">
        <f t="shared" si="10"/>
        <v>71.91011235955061</v>
      </c>
      <c r="AA15" s="78">
        <f t="shared" si="11"/>
        <v>68.137423054813084</v>
      </c>
      <c r="AB15" s="83">
        <f t="shared" si="12"/>
        <v>75.682801664288135</v>
      </c>
      <c r="AC15" s="77">
        <f t="shared" si="13"/>
        <v>70.403587443946222</v>
      </c>
      <c r="AD15" s="78">
        <f t="shared" si="14"/>
        <v>66.577098876635247</v>
      </c>
      <c r="AE15" s="79">
        <f t="shared" si="15"/>
        <v>74.230076011257196</v>
      </c>
      <c r="AG15" t="str">
        <f t="shared" si="16"/>
        <v>71.9 (68.1,75.7)</v>
      </c>
      <c r="AH15" t="str">
        <f t="shared" si="17"/>
        <v>70.4 (66.6,74.2)</v>
      </c>
    </row>
    <row r="16" spans="1:34" x14ac:dyDescent="0.25">
      <c r="B16" t="s">
        <v>868</v>
      </c>
      <c r="C16">
        <v>0.79999999999999971</v>
      </c>
      <c r="D16">
        <v>650</v>
      </c>
      <c r="E16">
        <v>0.77846153846153843</v>
      </c>
      <c r="F16">
        <v>650</v>
      </c>
      <c r="G16">
        <v>0.76651305683563686</v>
      </c>
      <c r="H16">
        <v>651</v>
      </c>
      <c r="J16" s="19">
        <f t="shared" si="0"/>
        <v>0.79999999999999971</v>
      </c>
      <c r="K16" s="19">
        <f t="shared" si="1"/>
        <v>650</v>
      </c>
      <c r="L16" s="19">
        <f t="shared" si="2"/>
        <v>0.77846153846153843</v>
      </c>
      <c r="M16" s="19">
        <f t="shared" si="3"/>
        <v>650</v>
      </c>
      <c r="N16" s="19">
        <f t="shared" si="4"/>
        <v>0.76651305683563686</v>
      </c>
      <c r="O16" s="19">
        <f t="shared" si="5"/>
        <v>651</v>
      </c>
      <c r="P16" s="22"/>
      <c r="Q16" s="38">
        <f>PopSubject!C16</f>
        <v>1731</v>
      </c>
      <c r="R16" s="22"/>
      <c r="S16" s="37">
        <f t="shared" si="6"/>
        <v>2.4307997318977245E-2</v>
      </c>
      <c r="T16" s="37">
        <f t="shared" si="7"/>
        <v>2.5236686703284685E-2</v>
      </c>
      <c r="U16" s="37">
        <f t="shared" si="8"/>
        <v>2.5677070970202595E-2</v>
      </c>
      <c r="V16" s="22"/>
      <c r="W16" s="121">
        <f t="shared" si="9"/>
        <v>2.4307997318977246</v>
      </c>
      <c r="X16" s="121">
        <f t="shared" si="9"/>
        <v>2.5236686703284685</v>
      </c>
      <c r="Z16" s="77">
        <f t="shared" si="10"/>
        <v>79.999999999999972</v>
      </c>
      <c r="AA16" s="78">
        <f t="shared" si="11"/>
        <v>77.56920026810225</v>
      </c>
      <c r="AB16" s="83">
        <f t="shared" si="12"/>
        <v>82.430799731897693</v>
      </c>
      <c r="AC16" s="77">
        <f t="shared" si="13"/>
        <v>77.84615384615384</v>
      </c>
      <c r="AD16" s="78">
        <f t="shared" si="14"/>
        <v>75.322485175825378</v>
      </c>
      <c r="AE16" s="79">
        <f t="shared" si="15"/>
        <v>80.369822516482301</v>
      </c>
      <c r="AG16" t="str">
        <f t="shared" si="16"/>
        <v>80.0 (77.6,82.4)</v>
      </c>
      <c r="AH16" t="str">
        <f t="shared" si="17"/>
        <v>77.8 (75.3,80.4)</v>
      </c>
    </row>
    <row r="17" spans="2:34" x14ac:dyDescent="0.25">
      <c r="B17" t="s">
        <v>213</v>
      </c>
      <c r="C17">
        <v>0.82077542062911568</v>
      </c>
      <c r="D17">
        <v>1367</v>
      </c>
      <c r="E17">
        <v>0.81884587289992627</v>
      </c>
      <c r="F17">
        <v>1369</v>
      </c>
      <c r="G17">
        <v>0.84175824175824121</v>
      </c>
      <c r="H17">
        <v>1365</v>
      </c>
      <c r="J17" s="19">
        <f t="shared" si="0"/>
        <v>0.82077542062911568</v>
      </c>
      <c r="K17" s="19">
        <f t="shared" si="1"/>
        <v>1367</v>
      </c>
      <c r="L17" s="19">
        <f t="shared" si="2"/>
        <v>0.81884587289992627</v>
      </c>
      <c r="M17" s="19">
        <f t="shared" si="3"/>
        <v>1369</v>
      </c>
      <c r="N17" s="19">
        <f t="shared" si="4"/>
        <v>0.84175824175824121</v>
      </c>
      <c r="O17" s="19">
        <f t="shared" si="5"/>
        <v>1365</v>
      </c>
      <c r="P17" s="22"/>
      <c r="Q17" s="38">
        <f>PopSubject!C17</f>
        <v>3925</v>
      </c>
      <c r="R17" s="22"/>
      <c r="S17" s="37">
        <f t="shared" si="6"/>
        <v>1.6416045262105407E-2</v>
      </c>
      <c r="T17" s="37">
        <f t="shared" si="7"/>
        <v>1.6466279058916865E-2</v>
      </c>
      <c r="U17" s="37">
        <f t="shared" si="8"/>
        <v>1.5638657470593256E-2</v>
      </c>
      <c r="V17" s="22"/>
      <c r="W17" s="121">
        <f t="shared" si="9"/>
        <v>1.6416045262105408</v>
      </c>
      <c r="X17" s="121">
        <f t="shared" si="9"/>
        <v>1.6466279058916864</v>
      </c>
      <c r="Z17" s="77">
        <f t="shared" si="10"/>
        <v>82.077542062911562</v>
      </c>
      <c r="AA17" s="78">
        <f t="shared" si="11"/>
        <v>80.435937536701019</v>
      </c>
      <c r="AB17" s="83">
        <f t="shared" si="12"/>
        <v>83.719146589122104</v>
      </c>
      <c r="AC17" s="77">
        <f t="shared" si="13"/>
        <v>81.884587289992623</v>
      </c>
      <c r="AD17" s="78">
        <f t="shared" si="14"/>
        <v>80.237959384100932</v>
      </c>
      <c r="AE17" s="79">
        <f t="shared" si="15"/>
        <v>83.531215195884315</v>
      </c>
      <c r="AG17" t="str">
        <f t="shared" si="16"/>
        <v>82.1 (80.4,83.7)</v>
      </c>
      <c r="AH17" t="str">
        <f t="shared" si="17"/>
        <v>81.9 (80.2,83.5)</v>
      </c>
    </row>
    <row r="18" spans="2:34" x14ac:dyDescent="0.25">
      <c r="B18" t="s">
        <v>214</v>
      </c>
      <c r="C18">
        <v>0.80797037559513307</v>
      </c>
      <c r="D18">
        <v>5671</v>
      </c>
      <c r="E18">
        <v>0.82019704433497898</v>
      </c>
      <c r="F18">
        <v>5684</v>
      </c>
      <c r="G18">
        <v>0.81012881595200092</v>
      </c>
      <c r="H18">
        <v>5667</v>
      </c>
      <c r="J18" s="19">
        <f t="shared" si="0"/>
        <v>0.80797037559513307</v>
      </c>
      <c r="K18" s="19">
        <f t="shared" si="1"/>
        <v>5671</v>
      </c>
      <c r="L18" s="19">
        <f t="shared" si="2"/>
        <v>0.82019704433497898</v>
      </c>
      <c r="M18" s="19">
        <f t="shared" si="3"/>
        <v>5684</v>
      </c>
      <c r="N18" s="19">
        <f t="shared" si="4"/>
        <v>0.81012881595200092</v>
      </c>
      <c r="O18" s="19">
        <f t="shared" si="5"/>
        <v>5667</v>
      </c>
      <c r="P18" s="22"/>
      <c r="Q18" s="38">
        <f>PopSubject!C18</f>
        <v>20159</v>
      </c>
      <c r="R18" s="22"/>
      <c r="S18" s="37">
        <f t="shared" si="6"/>
        <v>8.6913768503264748E-3</v>
      </c>
      <c r="T18" s="37">
        <f t="shared" si="7"/>
        <v>8.4600341422922318E-3</v>
      </c>
      <c r="U18" s="37">
        <f t="shared" si="8"/>
        <v>8.6581773348499771E-3</v>
      </c>
      <c r="V18" s="22"/>
      <c r="W18" s="121">
        <f t="shared" si="9"/>
        <v>0.86913768503264743</v>
      </c>
      <c r="X18" s="121">
        <f t="shared" si="9"/>
        <v>0.84600341422922321</v>
      </c>
      <c r="Z18" s="77">
        <f t="shared" si="10"/>
        <v>80.797037559513313</v>
      </c>
      <c r="AA18" s="78">
        <f t="shared" si="11"/>
        <v>79.927899874480673</v>
      </c>
      <c r="AB18" s="83">
        <f t="shared" si="12"/>
        <v>81.666175244545954</v>
      </c>
      <c r="AC18" s="77">
        <f t="shared" si="13"/>
        <v>82.019704433497893</v>
      </c>
      <c r="AD18" s="78">
        <f t="shared" si="14"/>
        <v>81.173701019268663</v>
      </c>
      <c r="AE18" s="79">
        <f t="shared" si="15"/>
        <v>82.865707847727123</v>
      </c>
      <c r="AG18" t="str">
        <f t="shared" si="16"/>
        <v>80.8 (79.9,81.7)</v>
      </c>
      <c r="AH18" t="str">
        <f t="shared" si="17"/>
        <v>82.0 (81.2,82.9)</v>
      </c>
    </row>
    <row r="19" spans="2:34" x14ac:dyDescent="0.25">
      <c r="B19" t="s">
        <v>215</v>
      </c>
      <c r="C19">
        <v>0.84350132625994734</v>
      </c>
      <c r="D19">
        <v>1131</v>
      </c>
      <c r="E19">
        <v>0.83156966490299755</v>
      </c>
      <c r="F19">
        <v>1134</v>
      </c>
      <c r="G19">
        <v>0.83377541998231586</v>
      </c>
      <c r="H19">
        <v>1131</v>
      </c>
      <c r="J19" s="19">
        <f t="shared" si="0"/>
        <v>0.84350132625994734</v>
      </c>
      <c r="K19" s="19">
        <f t="shared" si="1"/>
        <v>1131</v>
      </c>
      <c r="L19" s="19">
        <f t="shared" si="2"/>
        <v>0.83156966490299755</v>
      </c>
      <c r="M19" s="19">
        <f t="shared" si="3"/>
        <v>1134</v>
      </c>
      <c r="N19" s="19">
        <f t="shared" si="4"/>
        <v>0.83377541998231586</v>
      </c>
      <c r="O19" s="19">
        <f t="shared" si="5"/>
        <v>1131</v>
      </c>
      <c r="P19" s="22"/>
      <c r="Q19" s="38">
        <f>PopSubject!C19</f>
        <v>4264</v>
      </c>
      <c r="R19" s="22"/>
      <c r="S19" s="37">
        <f t="shared" si="6"/>
        <v>1.8152879116791466E-2</v>
      </c>
      <c r="T19" s="37">
        <f t="shared" si="7"/>
        <v>1.866480779163826E-2</v>
      </c>
      <c r="U19" s="37">
        <f t="shared" si="8"/>
        <v>1.8600279321206756E-2</v>
      </c>
      <c r="V19" s="22"/>
      <c r="W19" s="121">
        <f t="shared" ref="W19:W48" si="18">S19*100</f>
        <v>1.8152879116791465</v>
      </c>
      <c r="X19" s="121">
        <f t="shared" ref="X19:X48" si="19">T19*100</f>
        <v>1.866480779163826</v>
      </c>
      <c r="Z19" s="77">
        <f t="shared" ref="Z19:Z48" si="20">C19*100</f>
        <v>84.350132625994732</v>
      </c>
      <c r="AA19" s="78">
        <f t="shared" ref="AA19:AA48" si="21">Z19-W19</f>
        <v>82.534844714315582</v>
      </c>
      <c r="AB19" s="83">
        <f t="shared" ref="AB19:AB48" si="22">Z19+W19</f>
        <v>86.165420537673882</v>
      </c>
      <c r="AC19" s="77">
        <f t="shared" ref="AC19:AC48" si="23">E19*100</f>
        <v>83.156966490299752</v>
      </c>
      <c r="AD19" s="78">
        <f t="shared" ref="AD19:AD48" si="24">AC19-X19</f>
        <v>81.290485711135929</v>
      </c>
      <c r="AE19" s="79">
        <f t="shared" ref="AE19:AE48" si="25">AC19+X19</f>
        <v>85.023447269463574</v>
      </c>
      <c r="AG19" t="str">
        <f t="shared" ref="AG19:AG48" si="26">CONCATENATE(FIXED(Z19,1)," (",FIXED(AA19,1),",",FIXED(AB19,1),")")</f>
        <v>84.4 (82.5,86.2)</v>
      </c>
      <c r="AH19" t="str">
        <f t="shared" ref="AH19:AH48" si="27">CONCATENATE(FIXED(AC19,1)," (",FIXED(AD19,1),",",FIXED(AE19,1),")")</f>
        <v>83.2 (81.3,85.0)</v>
      </c>
    </row>
    <row r="20" spans="2:34" x14ac:dyDescent="0.25">
      <c r="B20" t="s">
        <v>216</v>
      </c>
      <c r="C20">
        <v>0.77654662973222732</v>
      </c>
      <c r="D20">
        <v>2166</v>
      </c>
      <c r="E20">
        <v>0.7373505059797606</v>
      </c>
      <c r="F20">
        <v>2174</v>
      </c>
      <c r="G20">
        <v>0.74584870848708407</v>
      </c>
      <c r="H20">
        <v>2168</v>
      </c>
      <c r="J20" s="19">
        <f t="shared" si="0"/>
        <v>0.77654662973222732</v>
      </c>
      <c r="K20" s="19">
        <f t="shared" si="1"/>
        <v>2166</v>
      </c>
      <c r="L20" s="19">
        <f t="shared" si="2"/>
        <v>0.7373505059797606</v>
      </c>
      <c r="M20" s="19">
        <f t="shared" si="3"/>
        <v>2174</v>
      </c>
      <c r="N20" s="19">
        <f t="shared" si="4"/>
        <v>0.74584870848708407</v>
      </c>
      <c r="O20" s="19">
        <f t="shared" si="5"/>
        <v>2168</v>
      </c>
      <c r="P20" s="22"/>
      <c r="Q20" s="38">
        <f>PopSubject!C20</f>
        <v>6300</v>
      </c>
      <c r="R20" s="22"/>
      <c r="S20" s="37">
        <f t="shared" si="6"/>
        <v>1.421194445476668E-2</v>
      </c>
      <c r="T20" s="37">
        <f t="shared" si="7"/>
        <v>1.4972019520477343E-2</v>
      </c>
      <c r="U20" s="37">
        <f t="shared" si="8"/>
        <v>1.4843705050582856E-2</v>
      </c>
      <c r="V20" s="22"/>
      <c r="W20" s="121">
        <f t="shared" si="18"/>
        <v>1.4211944454766681</v>
      </c>
      <c r="X20" s="121">
        <f t="shared" si="19"/>
        <v>1.4972019520477342</v>
      </c>
      <c r="Z20" s="77">
        <f t="shared" si="20"/>
        <v>77.654662973222727</v>
      </c>
      <c r="AA20" s="78">
        <f t="shared" si="21"/>
        <v>76.233468527746055</v>
      </c>
      <c r="AB20" s="83">
        <f t="shared" si="22"/>
        <v>79.0758574186994</v>
      </c>
      <c r="AC20" s="77">
        <f t="shared" si="23"/>
        <v>73.735050597976056</v>
      </c>
      <c r="AD20" s="78">
        <f t="shared" si="24"/>
        <v>72.237848645928324</v>
      </c>
      <c r="AE20" s="79">
        <f t="shared" si="25"/>
        <v>75.232252550023787</v>
      </c>
      <c r="AG20" t="str">
        <f t="shared" si="26"/>
        <v>77.7 (76.2,79.1)</v>
      </c>
      <c r="AH20" t="str">
        <f t="shared" si="27"/>
        <v>73.7 (72.2,75.2)</v>
      </c>
    </row>
    <row r="21" spans="2:34" x14ac:dyDescent="0.25">
      <c r="B21" t="s">
        <v>217</v>
      </c>
      <c r="C21">
        <v>0.75333495027892272</v>
      </c>
      <c r="D21">
        <v>8246</v>
      </c>
      <c r="E21">
        <v>0.75411622276029078</v>
      </c>
      <c r="F21">
        <v>8260</v>
      </c>
      <c r="G21">
        <v>0.751061506732986</v>
      </c>
      <c r="H21">
        <v>8243</v>
      </c>
      <c r="J21" s="19">
        <f t="shared" si="0"/>
        <v>0.75333495027892272</v>
      </c>
      <c r="K21" s="19">
        <f t="shared" si="1"/>
        <v>8246</v>
      </c>
      <c r="L21" s="19">
        <f t="shared" si="2"/>
        <v>0.75411622276029078</v>
      </c>
      <c r="M21" s="19">
        <f t="shared" si="3"/>
        <v>8260</v>
      </c>
      <c r="N21" s="19">
        <f t="shared" si="4"/>
        <v>0.751061506732986</v>
      </c>
      <c r="O21" s="19">
        <f t="shared" si="5"/>
        <v>8243</v>
      </c>
      <c r="P21" s="22"/>
      <c r="Q21" s="38">
        <f>PopSubject!C21</f>
        <v>27506</v>
      </c>
      <c r="R21" s="22"/>
      <c r="S21" s="37">
        <f t="shared" si="6"/>
        <v>7.7858241442432859E-3</v>
      </c>
      <c r="T21" s="37">
        <f t="shared" si="7"/>
        <v>7.7680952765309787E-3</v>
      </c>
      <c r="U21" s="37">
        <f t="shared" si="8"/>
        <v>7.8118399979851946E-3</v>
      </c>
      <c r="V21" s="22"/>
      <c r="W21" s="121">
        <f t="shared" si="18"/>
        <v>0.77858241442432863</v>
      </c>
      <c r="X21" s="121">
        <f t="shared" si="19"/>
        <v>0.77680952765309785</v>
      </c>
      <c r="Z21" s="77">
        <f t="shared" si="20"/>
        <v>75.333495027892269</v>
      </c>
      <c r="AA21" s="78">
        <f t="shared" si="21"/>
        <v>74.554912613467934</v>
      </c>
      <c r="AB21" s="83">
        <f t="shared" si="22"/>
        <v>76.112077442316604</v>
      </c>
      <c r="AC21" s="77">
        <f t="shared" si="23"/>
        <v>75.411622276029078</v>
      </c>
      <c r="AD21" s="78">
        <f t="shared" si="24"/>
        <v>74.634812748375978</v>
      </c>
      <c r="AE21" s="79">
        <f t="shared" si="25"/>
        <v>76.188431803682178</v>
      </c>
      <c r="AG21" t="str">
        <f t="shared" si="26"/>
        <v>75.3 (74.6,76.1)</v>
      </c>
      <c r="AH21" t="str">
        <f t="shared" si="27"/>
        <v>75.4 (74.6,76.2)</v>
      </c>
    </row>
    <row r="22" spans="2:34" x14ac:dyDescent="0.25">
      <c r="B22" t="s">
        <v>218</v>
      </c>
      <c r="C22">
        <v>0.79600886917960101</v>
      </c>
      <c r="D22">
        <v>902</v>
      </c>
      <c r="E22">
        <v>0.79734219269102968</v>
      </c>
      <c r="F22">
        <v>903</v>
      </c>
      <c r="G22">
        <v>0.79734219269103013</v>
      </c>
      <c r="H22">
        <v>903</v>
      </c>
      <c r="J22" s="19">
        <f t="shared" si="0"/>
        <v>0.79600886917960101</v>
      </c>
      <c r="K22" s="19">
        <f t="shared" si="1"/>
        <v>902</v>
      </c>
      <c r="L22" s="19">
        <f t="shared" si="2"/>
        <v>0.79734219269102968</v>
      </c>
      <c r="M22" s="19">
        <f t="shared" si="3"/>
        <v>903</v>
      </c>
      <c r="N22" s="19">
        <f t="shared" si="4"/>
        <v>0.79734219269103013</v>
      </c>
      <c r="O22" s="19">
        <f t="shared" si="5"/>
        <v>903</v>
      </c>
      <c r="P22" s="22"/>
      <c r="Q22" s="38">
        <f>PopSubject!C22</f>
        <v>2680</v>
      </c>
      <c r="R22" s="22"/>
      <c r="S22" s="37">
        <f t="shared" si="6"/>
        <v>2.1423820462812652E-2</v>
      </c>
      <c r="T22" s="37">
        <f t="shared" si="7"/>
        <v>2.1353722572209171E-2</v>
      </c>
      <c r="U22" s="37">
        <f t="shared" si="8"/>
        <v>2.135372257220915E-2</v>
      </c>
      <c r="V22" s="22"/>
      <c r="W22" s="121">
        <f t="shared" si="18"/>
        <v>2.1423820462812651</v>
      </c>
      <c r="X22" s="121">
        <f t="shared" si="19"/>
        <v>2.1353722572209173</v>
      </c>
      <c r="Z22" s="77">
        <f t="shared" si="20"/>
        <v>79.600886917960096</v>
      </c>
      <c r="AA22" s="78">
        <f t="shared" si="21"/>
        <v>77.458504871678826</v>
      </c>
      <c r="AB22" s="83">
        <f t="shared" si="22"/>
        <v>81.743268964241366</v>
      </c>
      <c r="AC22" s="77">
        <f t="shared" si="23"/>
        <v>79.734219269102965</v>
      </c>
      <c r="AD22" s="78">
        <f t="shared" si="24"/>
        <v>77.598847011882043</v>
      </c>
      <c r="AE22" s="79">
        <f t="shared" si="25"/>
        <v>81.869591526323887</v>
      </c>
      <c r="AG22" t="str">
        <f t="shared" si="26"/>
        <v>79.6 (77.5,81.7)</v>
      </c>
      <c r="AH22" t="str">
        <f t="shared" si="27"/>
        <v>79.7 (77.6,81.9)</v>
      </c>
    </row>
    <row r="23" spans="2:34" x14ac:dyDescent="0.25">
      <c r="B23" t="s">
        <v>219</v>
      </c>
      <c r="C23">
        <v>0.72988505747126475</v>
      </c>
      <c r="D23">
        <v>522</v>
      </c>
      <c r="E23">
        <v>0.66730769230769216</v>
      </c>
      <c r="F23">
        <v>520</v>
      </c>
      <c r="G23">
        <v>0.72307692307692328</v>
      </c>
      <c r="H23">
        <v>520</v>
      </c>
      <c r="J23" s="19">
        <f t="shared" si="0"/>
        <v>0.72988505747126475</v>
      </c>
      <c r="K23" s="19">
        <f t="shared" si="1"/>
        <v>522</v>
      </c>
      <c r="L23" s="19">
        <f t="shared" si="2"/>
        <v>0.66730769230769216</v>
      </c>
      <c r="M23" s="19">
        <f t="shared" si="3"/>
        <v>520</v>
      </c>
      <c r="N23" s="19">
        <f t="shared" si="4"/>
        <v>0.72307692307692328</v>
      </c>
      <c r="O23" s="19">
        <f t="shared" si="5"/>
        <v>520</v>
      </c>
      <c r="P23" s="22"/>
      <c r="Q23" s="38">
        <f>PopSubject!C23</f>
        <v>1465</v>
      </c>
      <c r="R23" s="22"/>
      <c r="S23" s="37">
        <f t="shared" si="6"/>
        <v>3.0570860903258557E-2</v>
      </c>
      <c r="T23" s="37">
        <f t="shared" si="7"/>
        <v>3.2537502220659452E-2</v>
      </c>
      <c r="U23" s="37">
        <f t="shared" si="8"/>
        <v>3.0900932851920304E-2</v>
      </c>
      <c r="V23" s="22"/>
      <c r="W23" s="121">
        <f t="shared" si="18"/>
        <v>3.0570860903258557</v>
      </c>
      <c r="X23" s="121">
        <f t="shared" si="19"/>
        <v>3.2537502220659453</v>
      </c>
      <c r="Z23" s="77">
        <f t="shared" si="20"/>
        <v>72.988505747126482</v>
      </c>
      <c r="AA23" s="78">
        <f t="shared" si="21"/>
        <v>69.931419656800628</v>
      </c>
      <c r="AB23" s="83">
        <f t="shared" si="22"/>
        <v>76.045591837452335</v>
      </c>
      <c r="AC23" s="77">
        <f t="shared" si="23"/>
        <v>66.730769230769212</v>
      </c>
      <c r="AD23" s="78">
        <f t="shared" si="24"/>
        <v>63.477019008703266</v>
      </c>
      <c r="AE23" s="79">
        <f t="shared" si="25"/>
        <v>69.984519452835158</v>
      </c>
      <c r="AG23" t="str">
        <f t="shared" si="26"/>
        <v>73.0 (69.9,76.0)</v>
      </c>
      <c r="AH23" t="str">
        <f t="shared" si="27"/>
        <v>66.7 (63.5,70.0)</v>
      </c>
    </row>
    <row r="24" spans="2:34" x14ac:dyDescent="0.25">
      <c r="B24" t="s">
        <v>220</v>
      </c>
      <c r="C24">
        <v>0.8414634146341462</v>
      </c>
      <c r="D24">
        <v>492</v>
      </c>
      <c r="E24">
        <v>0.83536585365853688</v>
      </c>
      <c r="F24">
        <v>492</v>
      </c>
      <c r="G24">
        <v>0.83844580777096045</v>
      </c>
      <c r="H24">
        <v>489</v>
      </c>
      <c r="J24" s="19">
        <f t="shared" si="0"/>
        <v>0.8414634146341462</v>
      </c>
      <c r="K24" s="19">
        <f t="shared" si="1"/>
        <v>492</v>
      </c>
      <c r="L24" s="19">
        <f t="shared" si="2"/>
        <v>0.83536585365853688</v>
      </c>
      <c r="M24" s="19">
        <f t="shared" si="3"/>
        <v>492</v>
      </c>
      <c r="N24" s="19">
        <f t="shared" si="4"/>
        <v>0.83844580777096045</v>
      </c>
      <c r="O24" s="19">
        <f t="shared" si="5"/>
        <v>489</v>
      </c>
      <c r="P24" s="22"/>
      <c r="Q24" s="38">
        <f>PopSubject!C24</f>
        <v>1417</v>
      </c>
      <c r="R24" s="22"/>
      <c r="S24" s="37">
        <f t="shared" si="6"/>
        <v>2.6085257535830721E-2</v>
      </c>
      <c r="T24" s="37">
        <f t="shared" si="7"/>
        <v>2.6485676930908308E-2</v>
      </c>
      <c r="U24" s="37">
        <f t="shared" si="8"/>
        <v>2.6408310528488646E-2</v>
      </c>
      <c r="V24" s="22"/>
      <c r="W24" s="121">
        <f t="shared" si="18"/>
        <v>2.6085257535830721</v>
      </c>
      <c r="X24" s="121">
        <f t="shared" si="19"/>
        <v>2.6485676930908308</v>
      </c>
      <c r="Z24" s="77">
        <f t="shared" si="20"/>
        <v>84.146341463414615</v>
      </c>
      <c r="AA24" s="78">
        <f t="shared" si="21"/>
        <v>81.537815709831548</v>
      </c>
      <c r="AB24" s="83">
        <f t="shared" si="22"/>
        <v>86.754867216997681</v>
      </c>
      <c r="AC24" s="77">
        <f t="shared" si="23"/>
        <v>83.536585365853682</v>
      </c>
      <c r="AD24" s="78">
        <f t="shared" si="24"/>
        <v>80.888017672762857</v>
      </c>
      <c r="AE24" s="79">
        <f t="shared" si="25"/>
        <v>86.185153058944508</v>
      </c>
      <c r="AG24" t="str">
        <f t="shared" si="26"/>
        <v>84.1 (81.5,86.8)</v>
      </c>
      <c r="AH24" t="str">
        <f t="shared" si="27"/>
        <v>83.5 (80.9,86.2)</v>
      </c>
    </row>
    <row r="25" spans="2:34" x14ac:dyDescent="0.25">
      <c r="B25" t="s">
        <v>221</v>
      </c>
      <c r="C25">
        <v>0.84301606922126093</v>
      </c>
      <c r="D25">
        <v>809</v>
      </c>
      <c r="E25">
        <v>0.85960591133004893</v>
      </c>
      <c r="F25">
        <v>812</v>
      </c>
      <c r="G25">
        <v>0.85767326732673332</v>
      </c>
      <c r="H25">
        <v>808</v>
      </c>
      <c r="J25" s="19">
        <f t="shared" si="0"/>
        <v>0.84301606922126093</v>
      </c>
      <c r="K25" s="19">
        <f t="shared" si="1"/>
        <v>809</v>
      </c>
      <c r="L25" s="19">
        <f t="shared" si="2"/>
        <v>0.85960591133004893</v>
      </c>
      <c r="M25" s="19">
        <f t="shared" si="3"/>
        <v>812</v>
      </c>
      <c r="N25" s="19">
        <f t="shared" si="4"/>
        <v>0.85767326732673332</v>
      </c>
      <c r="O25" s="19">
        <f t="shared" si="5"/>
        <v>808</v>
      </c>
      <c r="P25" s="22"/>
      <c r="Q25" s="38">
        <f>PopSubject!C25</f>
        <v>2405</v>
      </c>
      <c r="R25" s="22"/>
      <c r="S25" s="37">
        <f t="shared" si="6"/>
        <v>2.0425681169158553E-2</v>
      </c>
      <c r="T25" s="37">
        <f t="shared" si="7"/>
        <v>1.9451039720215769E-2</v>
      </c>
      <c r="U25" s="37">
        <f t="shared" si="8"/>
        <v>1.9635401863240563E-2</v>
      </c>
      <c r="V25" s="22"/>
      <c r="W25" s="121">
        <f t="shared" si="18"/>
        <v>2.0425681169158554</v>
      </c>
      <c r="X25" s="121">
        <f t="shared" si="19"/>
        <v>1.9451039720215768</v>
      </c>
      <c r="Z25" s="77">
        <f t="shared" si="20"/>
        <v>84.301606922126098</v>
      </c>
      <c r="AA25" s="78">
        <f t="shared" si="21"/>
        <v>82.259038805210238</v>
      </c>
      <c r="AB25" s="83">
        <f t="shared" si="22"/>
        <v>86.344175039041957</v>
      </c>
      <c r="AC25" s="77">
        <f t="shared" si="23"/>
        <v>85.960591133004897</v>
      </c>
      <c r="AD25" s="78">
        <f t="shared" si="24"/>
        <v>84.015487160983326</v>
      </c>
      <c r="AE25" s="79">
        <f t="shared" si="25"/>
        <v>87.905695105026467</v>
      </c>
      <c r="AG25" t="str">
        <f t="shared" si="26"/>
        <v>84.3 (82.3,86.3)</v>
      </c>
      <c r="AH25" t="str">
        <f t="shared" si="27"/>
        <v>86.0 (84.0,87.9)</v>
      </c>
    </row>
    <row r="26" spans="2:34" x14ac:dyDescent="0.25">
      <c r="B26" t="s">
        <v>222</v>
      </c>
      <c r="C26">
        <v>0.84588235294117686</v>
      </c>
      <c r="D26">
        <v>850</v>
      </c>
      <c r="E26">
        <v>0.83568075117370877</v>
      </c>
      <c r="F26">
        <v>852</v>
      </c>
      <c r="G26">
        <v>0.81978798586572421</v>
      </c>
      <c r="H26">
        <v>849</v>
      </c>
      <c r="J26" s="19">
        <f t="shared" si="0"/>
        <v>0.84588235294117686</v>
      </c>
      <c r="K26" s="19">
        <f t="shared" si="1"/>
        <v>850</v>
      </c>
      <c r="L26" s="19">
        <f t="shared" si="2"/>
        <v>0.83568075117370877</v>
      </c>
      <c r="M26" s="19">
        <f t="shared" si="3"/>
        <v>852</v>
      </c>
      <c r="N26" s="19">
        <f t="shared" si="4"/>
        <v>0.81978798586572421</v>
      </c>
      <c r="O26" s="19">
        <f t="shared" si="5"/>
        <v>849</v>
      </c>
      <c r="P26" s="22"/>
      <c r="Q26" s="38">
        <f>PopSubject!C26</f>
        <v>2467</v>
      </c>
      <c r="R26" s="22"/>
      <c r="S26" s="37">
        <f t="shared" si="6"/>
        <v>1.9655597472173304E-2</v>
      </c>
      <c r="T26" s="37">
        <f t="shared" si="7"/>
        <v>2.0136798350323941E-2</v>
      </c>
      <c r="U26" s="37">
        <f t="shared" si="8"/>
        <v>2.0942937357730781E-2</v>
      </c>
      <c r="V26" s="22"/>
      <c r="W26" s="121">
        <f t="shared" si="18"/>
        <v>1.9655597472173305</v>
      </c>
      <c r="X26" s="121">
        <f t="shared" si="19"/>
        <v>2.0136798350323941</v>
      </c>
      <c r="Z26" s="77">
        <f t="shared" si="20"/>
        <v>84.58823529411768</v>
      </c>
      <c r="AA26" s="78">
        <f t="shared" si="21"/>
        <v>82.622675546900354</v>
      </c>
      <c r="AB26" s="83">
        <f t="shared" si="22"/>
        <v>86.553795041335007</v>
      </c>
      <c r="AC26" s="77">
        <f t="shared" si="23"/>
        <v>83.568075117370881</v>
      </c>
      <c r="AD26" s="78">
        <f t="shared" si="24"/>
        <v>81.55439528233849</v>
      </c>
      <c r="AE26" s="79">
        <f t="shared" si="25"/>
        <v>85.581754952403273</v>
      </c>
      <c r="AG26" t="str">
        <f t="shared" si="26"/>
        <v>84.6 (82.6,86.6)</v>
      </c>
      <c r="AH26" t="str">
        <f t="shared" si="27"/>
        <v>83.6 (81.6,85.6)</v>
      </c>
    </row>
    <row r="27" spans="2:34" x14ac:dyDescent="0.25">
      <c r="B27" t="s">
        <v>223</v>
      </c>
      <c r="C27">
        <v>0.7952233524988952</v>
      </c>
      <c r="D27">
        <v>2261</v>
      </c>
      <c r="E27">
        <v>0.80220264317180479</v>
      </c>
      <c r="F27">
        <v>2270</v>
      </c>
      <c r="G27">
        <v>0.78287731685789952</v>
      </c>
      <c r="H27">
        <v>2266</v>
      </c>
      <c r="J27" s="19">
        <f t="shared" si="0"/>
        <v>0.7952233524988952</v>
      </c>
      <c r="K27" s="19">
        <f t="shared" si="1"/>
        <v>2261</v>
      </c>
      <c r="L27" s="19">
        <f t="shared" si="2"/>
        <v>0.80220264317180479</v>
      </c>
      <c r="M27" s="19">
        <f t="shared" si="3"/>
        <v>2270</v>
      </c>
      <c r="N27" s="19">
        <f t="shared" si="4"/>
        <v>0.78287731685789952</v>
      </c>
      <c r="O27" s="19">
        <f t="shared" si="5"/>
        <v>2266</v>
      </c>
      <c r="P27" s="22"/>
      <c r="Q27" s="38">
        <f>PopSubject!C27</f>
        <v>7400</v>
      </c>
      <c r="R27" s="22"/>
      <c r="S27" s="37">
        <f t="shared" si="6"/>
        <v>1.3862557553384551E-2</v>
      </c>
      <c r="T27" s="37">
        <f t="shared" si="7"/>
        <v>1.3644813306370858E-2</v>
      </c>
      <c r="U27" s="37">
        <f t="shared" si="8"/>
        <v>1.4140572431420192E-2</v>
      </c>
      <c r="V27" s="22"/>
      <c r="W27" s="121">
        <f t="shared" si="18"/>
        <v>1.3862557553384551</v>
      </c>
      <c r="X27" s="121">
        <f t="shared" si="19"/>
        <v>1.3644813306370858</v>
      </c>
      <c r="Z27" s="77">
        <f t="shared" si="20"/>
        <v>79.522335249889522</v>
      </c>
      <c r="AA27" s="78">
        <f t="shared" si="21"/>
        <v>78.136079494551069</v>
      </c>
      <c r="AB27" s="83">
        <f t="shared" si="22"/>
        <v>80.908591005227976</v>
      </c>
      <c r="AC27" s="77">
        <f t="shared" si="23"/>
        <v>80.220264317180479</v>
      </c>
      <c r="AD27" s="78">
        <f t="shared" si="24"/>
        <v>78.855782986543389</v>
      </c>
      <c r="AE27" s="79">
        <f t="shared" si="25"/>
        <v>81.58474564781757</v>
      </c>
      <c r="AG27" t="str">
        <f t="shared" si="26"/>
        <v>79.5 (78.1,80.9)</v>
      </c>
      <c r="AH27" t="str">
        <f t="shared" si="27"/>
        <v>80.2 (78.9,81.6)</v>
      </c>
    </row>
    <row r="28" spans="2:34" x14ac:dyDescent="0.25">
      <c r="B28" t="s">
        <v>224</v>
      </c>
      <c r="C28">
        <v>0.81766704416760982</v>
      </c>
      <c r="D28">
        <v>1766</v>
      </c>
      <c r="E28">
        <v>0.8190529875986472</v>
      </c>
      <c r="F28">
        <v>1774</v>
      </c>
      <c r="G28">
        <v>0.81828442437923277</v>
      </c>
      <c r="H28">
        <v>1772</v>
      </c>
      <c r="J28" s="19">
        <f t="shared" si="0"/>
        <v>0.81766704416760982</v>
      </c>
      <c r="K28" s="19">
        <f t="shared" si="1"/>
        <v>1766</v>
      </c>
      <c r="L28" s="19">
        <f t="shared" si="2"/>
        <v>0.8190529875986472</v>
      </c>
      <c r="M28" s="19">
        <f t="shared" si="3"/>
        <v>1774</v>
      </c>
      <c r="N28" s="19">
        <f t="shared" si="4"/>
        <v>0.81828442437923277</v>
      </c>
      <c r="O28" s="19">
        <f t="shared" si="5"/>
        <v>1772</v>
      </c>
      <c r="P28" s="22"/>
      <c r="Q28" s="38">
        <f>PopSubject!C28</f>
        <v>5874</v>
      </c>
      <c r="R28" s="22"/>
      <c r="S28" s="37">
        <f t="shared" si="6"/>
        <v>1.5061449570188073E-2</v>
      </c>
      <c r="T28" s="37">
        <f t="shared" si="7"/>
        <v>1.496831449420926E-2</v>
      </c>
      <c r="U28" s="37">
        <f t="shared" si="8"/>
        <v>1.5005147179051555E-2</v>
      </c>
      <c r="V28" s="22"/>
      <c r="W28" s="121">
        <f t="shared" si="18"/>
        <v>1.5061449570188072</v>
      </c>
      <c r="X28" s="121">
        <f t="shared" si="19"/>
        <v>1.4968314494209261</v>
      </c>
      <c r="Z28" s="77">
        <f t="shared" si="20"/>
        <v>81.766704416760987</v>
      </c>
      <c r="AA28" s="78">
        <f t="shared" si="21"/>
        <v>80.260559459742183</v>
      </c>
      <c r="AB28" s="83">
        <f t="shared" si="22"/>
        <v>83.272849373779792</v>
      </c>
      <c r="AC28" s="77">
        <f t="shared" si="23"/>
        <v>81.905298759864721</v>
      </c>
      <c r="AD28" s="78">
        <f t="shared" si="24"/>
        <v>80.408467310443797</v>
      </c>
      <c r="AE28" s="79">
        <f t="shared" si="25"/>
        <v>83.402130209285644</v>
      </c>
      <c r="AG28" t="str">
        <f t="shared" si="26"/>
        <v>81.8 (80.3,83.3)</v>
      </c>
      <c r="AH28" t="str">
        <f t="shared" si="27"/>
        <v>81.9 (80.4,83.4)</v>
      </c>
    </row>
    <row r="29" spans="2:34" x14ac:dyDescent="0.25">
      <c r="B29" t="s">
        <v>225</v>
      </c>
      <c r="C29">
        <v>0.81307627829002693</v>
      </c>
      <c r="D29">
        <v>4772</v>
      </c>
      <c r="E29">
        <v>0.80726665274587528</v>
      </c>
      <c r="F29">
        <v>4789</v>
      </c>
      <c r="G29">
        <v>0.79459798994974606</v>
      </c>
      <c r="H29">
        <v>4776</v>
      </c>
      <c r="J29" s="19">
        <f t="shared" si="0"/>
        <v>0.81307627829002693</v>
      </c>
      <c r="K29" s="19">
        <f t="shared" si="1"/>
        <v>4772</v>
      </c>
      <c r="L29" s="19">
        <f t="shared" si="2"/>
        <v>0.80726665274587528</v>
      </c>
      <c r="M29" s="19">
        <f t="shared" si="3"/>
        <v>4789</v>
      </c>
      <c r="N29" s="19">
        <f t="shared" si="4"/>
        <v>0.79459798994974606</v>
      </c>
      <c r="O29" s="19">
        <f t="shared" si="5"/>
        <v>4776</v>
      </c>
      <c r="P29" s="22"/>
      <c r="Q29" s="38">
        <f>PopSubject!C29</f>
        <v>17655</v>
      </c>
      <c r="R29" s="22"/>
      <c r="S29" s="37">
        <f t="shared" si="6"/>
        <v>9.4491044810213823E-3</v>
      </c>
      <c r="T29" s="37">
        <f t="shared" si="7"/>
        <v>9.5371980993266721E-3</v>
      </c>
      <c r="U29" s="37">
        <f t="shared" si="8"/>
        <v>9.7863219363430801E-3</v>
      </c>
      <c r="V29" s="22"/>
      <c r="W29" s="121">
        <f t="shared" si="18"/>
        <v>0.9449104481021382</v>
      </c>
      <c r="X29" s="121">
        <f t="shared" si="19"/>
        <v>0.95371980993266725</v>
      </c>
      <c r="Z29" s="77">
        <f t="shared" si="20"/>
        <v>81.307627829002698</v>
      </c>
      <c r="AA29" s="78">
        <f t="shared" si="21"/>
        <v>80.362717380900563</v>
      </c>
      <c r="AB29" s="83">
        <f t="shared" si="22"/>
        <v>82.252538277104833</v>
      </c>
      <c r="AC29" s="77">
        <f t="shared" si="23"/>
        <v>80.726665274587532</v>
      </c>
      <c r="AD29" s="78">
        <f t="shared" si="24"/>
        <v>79.772945464654867</v>
      </c>
      <c r="AE29" s="79">
        <f t="shared" si="25"/>
        <v>81.680385084520196</v>
      </c>
      <c r="AG29" t="str">
        <f t="shared" si="26"/>
        <v>81.3 (80.4,82.3)</v>
      </c>
      <c r="AH29" t="str">
        <f t="shared" si="27"/>
        <v>80.7 (79.8,81.7)</v>
      </c>
    </row>
    <row r="30" spans="2:34" x14ac:dyDescent="0.25">
      <c r="B30" t="s">
        <v>226</v>
      </c>
      <c r="C30">
        <v>0.75421085464753645</v>
      </c>
      <c r="D30">
        <v>1603</v>
      </c>
      <c r="E30">
        <v>0.73694029850746412</v>
      </c>
      <c r="F30">
        <v>1608</v>
      </c>
      <c r="G30">
        <v>0.75638629283489156</v>
      </c>
      <c r="H30">
        <v>1605</v>
      </c>
      <c r="J30" s="19">
        <f t="shared" si="0"/>
        <v>0.75421085464753645</v>
      </c>
      <c r="K30" s="19">
        <f t="shared" si="1"/>
        <v>1603</v>
      </c>
      <c r="L30" s="19">
        <f t="shared" si="2"/>
        <v>0.73694029850746412</v>
      </c>
      <c r="M30" s="19">
        <f t="shared" si="3"/>
        <v>1608</v>
      </c>
      <c r="N30" s="19">
        <f t="shared" si="4"/>
        <v>0.75638629283489156</v>
      </c>
      <c r="O30" s="19">
        <f t="shared" si="5"/>
        <v>1605</v>
      </c>
      <c r="P30" s="22"/>
      <c r="Q30" s="38">
        <f>PopSubject!C30</f>
        <v>6929</v>
      </c>
      <c r="R30" s="22"/>
      <c r="S30" s="37">
        <f t="shared" si="6"/>
        <v>1.8480498876530138E-2</v>
      </c>
      <c r="T30" s="37">
        <f t="shared" si="7"/>
        <v>1.8860319847484763E-2</v>
      </c>
      <c r="U30" s="37">
        <f t="shared" si="8"/>
        <v>1.8410107405581983E-2</v>
      </c>
      <c r="V30" s="22"/>
      <c r="W30" s="121">
        <f t="shared" si="18"/>
        <v>1.8480498876530138</v>
      </c>
      <c r="X30" s="121">
        <f t="shared" si="19"/>
        <v>1.8860319847484763</v>
      </c>
      <c r="Z30" s="77">
        <f t="shared" si="20"/>
        <v>75.421085464753645</v>
      </c>
      <c r="AA30" s="78">
        <f t="shared" si="21"/>
        <v>73.573035577100626</v>
      </c>
      <c r="AB30" s="83">
        <f t="shared" si="22"/>
        <v>77.269135352406664</v>
      </c>
      <c r="AC30" s="77">
        <f t="shared" si="23"/>
        <v>73.694029850746418</v>
      </c>
      <c r="AD30" s="78">
        <f t="shared" si="24"/>
        <v>71.807997865997947</v>
      </c>
      <c r="AE30" s="79">
        <f t="shared" si="25"/>
        <v>75.580061835494888</v>
      </c>
      <c r="AG30" t="str">
        <f t="shared" si="26"/>
        <v>75.4 (73.6,77.3)</v>
      </c>
      <c r="AH30" t="str">
        <f t="shared" si="27"/>
        <v>73.7 (71.8,75.6)</v>
      </c>
    </row>
    <row r="31" spans="2:34" x14ac:dyDescent="0.25">
      <c r="B31" t="s">
        <v>227</v>
      </c>
      <c r="C31">
        <v>0.76698610961559266</v>
      </c>
      <c r="D31">
        <v>9287</v>
      </c>
      <c r="E31">
        <v>0.75284517929997874</v>
      </c>
      <c r="F31">
        <v>9314</v>
      </c>
      <c r="G31">
        <v>0.76015078082929688</v>
      </c>
      <c r="H31">
        <v>9285</v>
      </c>
      <c r="J31" s="19">
        <f t="shared" si="0"/>
        <v>0.76698610961559266</v>
      </c>
      <c r="K31" s="19">
        <f t="shared" si="1"/>
        <v>9287</v>
      </c>
      <c r="L31" s="19">
        <f t="shared" si="2"/>
        <v>0.75284517929997874</v>
      </c>
      <c r="M31" s="19">
        <f t="shared" si="3"/>
        <v>9314</v>
      </c>
      <c r="N31" s="19">
        <f t="shared" si="4"/>
        <v>0.76015078082929688</v>
      </c>
      <c r="O31" s="19">
        <f t="shared" si="5"/>
        <v>9285</v>
      </c>
      <c r="P31" s="22"/>
      <c r="Q31" s="38">
        <f>PopSubject!C31</f>
        <v>41035</v>
      </c>
      <c r="R31" s="22"/>
      <c r="S31" s="37">
        <f t="shared" si="6"/>
        <v>7.5629157456341507E-3</v>
      </c>
      <c r="T31" s="37">
        <f t="shared" si="7"/>
        <v>7.7024137207162792E-3</v>
      </c>
      <c r="U31" s="37">
        <f t="shared" si="8"/>
        <v>7.6398368198196875E-3</v>
      </c>
      <c r="V31" s="22"/>
      <c r="W31" s="121">
        <f t="shared" si="18"/>
        <v>0.75629157456341511</v>
      </c>
      <c r="X31" s="121">
        <f t="shared" si="19"/>
        <v>0.77024137207162791</v>
      </c>
      <c r="Z31" s="77">
        <f t="shared" si="20"/>
        <v>76.698610961559268</v>
      </c>
      <c r="AA31" s="78">
        <f t="shared" si="21"/>
        <v>75.942319386995848</v>
      </c>
      <c r="AB31" s="83">
        <f t="shared" si="22"/>
        <v>77.454902536122688</v>
      </c>
      <c r="AC31" s="77">
        <f t="shared" si="23"/>
        <v>75.284517929997875</v>
      </c>
      <c r="AD31" s="78">
        <f t="shared" si="24"/>
        <v>74.514276557926252</v>
      </c>
      <c r="AE31" s="79">
        <f t="shared" si="25"/>
        <v>76.054759302069499</v>
      </c>
      <c r="AG31" t="str">
        <f t="shared" si="26"/>
        <v>76.7 (75.9,77.5)</v>
      </c>
      <c r="AH31" t="str">
        <f t="shared" si="27"/>
        <v>75.3 (74.5,76.1)</v>
      </c>
    </row>
    <row r="32" spans="2:34" x14ac:dyDescent="0.25">
      <c r="B32" t="s">
        <v>228</v>
      </c>
      <c r="C32">
        <v>0.76300578034682021</v>
      </c>
      <c r="D32">
        <v>865</v>
      </c>
      <c r="E32">
        <v>0.75345622119815692</v>
      </c>
      <c r="F32">
        <v>868</v>
      </c>
      <c r="G32">
        <v>0.75173210161662851</v>
      </c>
      <c r="H32">
        <v>866</v>
      </c>
      <c r="J32" s="19">
        <f t="shared" si="0"/>
        <v>0.76300578034682021</v>
      </c>
      <c r="K32" s="19">
        <f t="shared" si="1"/>
        <v>865</v>
      </c>
      <c r="L32" s="19">
        <f t="shared" si="2"/>
        <v>0.75345622119815692</v>
      </c>
      <c r="M32" s="19">
        <f t="shared" si="3"/>
        <v>868</v>
      </c>
      <c r="N32" s="19">
        <f t="shared" si="4"/>
        <v>0.75173210161662851</v>
      </c>
      <c r="O32" s="19">
        <f t="shared" si="5"/>
        <v>866</v>
      </c>
      <c r="P32" s="22"/>
      <c r="Q32" s="38">
        <f>PopSubject!C32</f>
        <v>4147</v>
      </c>
      <c r="R32" s="22"/>
      <c r="S32" s="37">
        <f t="shared" si="6"/>
        <v>2.5213634208638737E-2</v>
      </c>
      <c r="T32" s="37">
        <f t="shared" si="7"/>
        <v>2.5499302666992858E-2</v>
      </c>
      <c r="U32" s="37">
        <f t="shared" si="8"/>
        <v>2.5596313687416345E-2</v>
      </c>
      <c r="V32" s="22"/>
      <c r="W32" s="121">
        <f t="shared" si="18"/>
        <v>2.5213634208638736</v>
      </c>
      <c r="X32" s="121">
        <f t="shared" si="19"/>
        <v>2.549930266699286</v>
      </c>
      <c r="Z32" s="77">
        <f t="shared" si="20"/>
        <v>76.300578034682019</v>
      </c>
      <c r="AA32" s="78">
        <f t="shared" si="21"/>
        <v>73.779214613818141</v>
      </c>
      <c r="AB32" s="83">
        <f t="shared" si="22"/>
        <v>78.821941455545897</v>
      </c>
      <c r="AC32" s="77">
        <f t="shared" si="23"/>
        <v>75.345622119815687</v>
      </c>
      <c r="AD32" s="78">
        <f t="shared" si="24"/>
        <v>72.795691853116395</v>
      </c>
      <c r="AE32" s="79">
        <f t="shared" si="25"/>
        <v>77.895552386514979</v>
      </c>
      <c r="AG32" t="str">
        <f t="shared" si="26"/>
        <v>76.3 (73.8,78.8)</v>
      </c>
      <c r="AH32" t="str">
        <f t="shared" si="27"/>
        <v>75.3 (72.8,77.9)</v>
      </c>
    </row>
    <row r="33" spans="2:34" x14ac:dyDescent="0.25">
      <c r="B33" t="s">
        <v>229</v>
      </c>
      <c r="C33">
        <v>0.75171126322339621</v>
      </c>
      <c r="D33">
        <v>4821</v>
      </c>
      <c r="E33">
        <v>0.73080099091659756</v>
      </c>
      <c r="F33">
        <v>4844</v>
      </c>
      <c r="G33">
        <v>0.74824016563147078</v>
      </c>
      <c r="H33">
        <v>4830</v>
      </c>
      <c r="J33" s="19">
        <f t="shared" si="0"/>
        <v>0.75171126322339621</v>
      </c>
      <c r="K33" s="19">
        <f t="shared" si="1"/>
        <v>4821</v>
      </c>
      <c r="L33" s="19">
        <f t="shared" si="2"/>
        <v>0.73080099091659756</v>
      </c>
      <c r="M33" s="19">
        <f t="shared" si="3"/>
        <v>4844</v>
      </c>
      <c r="N33" s="19">
        <f t="shared" si="4"/>
        <v>0.74824016563147078</v>
      </c>
      <c r="O33" s="19">
        <f t="shared" si="5"/>
        <v>4830</v>
      </c>
      <c r="P33" s="22"/>
      <c r="Q33" s="38">
        <f>PopSubject!C33</f>
        <v>20342</v>
      </c>
      <c r="R33" s="22"/>
      <c r="S33" s="37">
        <f t="shared" si="6"/>
        <v>1.0652836055552749E-2</v>
      </c>
      <c r="T33" s="37">
        <f t="shared" si="7"/>
        <v>1.0902898642462562E-2</v>
      </c>
      <c r="U33" s="37">
        <f t="shared" si="8"/>
        <v>1.0689170020179649E-2</v>
      </c>
      <c r="V33" s="22"/>
      <c r="W33" s="121">
        <f t="shared" si="18"/>
        <v>1.0652836055552748</v>
      </c>
      <c r="X33" s="121">
        <f t="shared" si="19"/>
        <v>1.0902898642462562</v>
      </c>
      <c r="Z33" s="77">
        <f t="shared" si="20"/>
        <v>75.171126322339617</v>
      </c>
      <c r="AA33" s="78">
        <f t="shared" si="21"/>
        <v>74.105842716784338</v>
      </c>
      <c r="AB33" s="83">
        <f t="shared" si="22"/>
        <v>76.236409927894897</v>
      </c>
      <c r="AC33" s="77">
        <f t="shared" si="23"/>
        <v>73.080099091659761</v>
      </c>
      <c r="AD33" s="78">
        <f t="shared" si="24"/>
        <v>71.989809227413502</v>
      </c>
      <c r="AE33" s="79">
        <f t="shared" si="25"/>
        <v>74.17038895590602</v>
      </c>
      <c r="AG33" t="str">
        <f t="shared" si="26"/>
        <v>75.2 (74.1,76.2)</v>
      </c>
      <c r="AH33" t="str">
        <f t="shared" si="27"/>
        <v>73.1 (72.0,74.2)</v>
      </c>
    </row>
    <row r="34" spans="2:34" x14ac:dyDescent="0.25">
      <c r="B34" t="s">
        <v>230</v>
      </c>
      <c r="C34">
        <v>0.76045627376425906</v>
      </c>
      <c r="D34">
        <v>789</v>
      </c>
      <c r="E34">
        <v>0.69026548672566423</v>
      </c>
      <c r="F34">
        <v>791</v>
      </c>
      <c r="G34">
        <v>0.71446700507614269</v>
      </c>
      <c r="H34">
        <v>788</v>
      </c>
      <c r="J34" s="19">
        <f t="shared" si="0"/>
        <v>0.76045627376425906</v>
      </c>
      <c r="K34" s="19">
        <f t="shared" si="1"/>
        <v>789</v>
      </c>
      <c r="L34" s="19">
        <f t="shared" si="2"/>
        <v>0.69026548672566423</v>
      </c>
      <c r="M34" s="19">
        <f t="shared" si="3"/>
        <v>791</v>
      </c>
      <c r="N34" s="19">
        <f t="shared" si="4"/>
        <v>0.71446700507614269</v>
      </c>
      <c r="O34" s="19">
        <f t="shared" si="5"/>
        <v>788</v>
      </c>
      <c r="P34" s="22"/>
      <c r="Q34" s="38">
        <f>PopSubject!C34</f>
        <v>4099</v>
      </c>
      <c r="R34" s="22"/>
      <c r="S34" s="37">
        <f t="shared" si="6"/>
        <v>2.6765484772991684E-2</v>
      </c>
      <c r="T34" s="37">
        <f t="shared" si="7"/>
        <v>2.8951260897555998E-2</v>
      </c>
      <c r="U34" s="37">
        <f t="shared" si="8"/>
        <v>2.8346915880838885E-2</v>
      </c>
      <c r="V34" s="22"/>
      <c r="W34" s="121">
        <f t="shared" si="18"/>
        <v>2.6765484772991686</v>
      </c>
      <c r="X34" s="121">
        <f t="shared" si="19"/>
        <v>2.8951260897555997</v>
      </c>
      <c r="Z34" s="77">
        <f t="shared" si="20"/>
        <v>76.045627376425912</v>
      </c>
      <c r="AA34" s="78">
        <f t="shared" si="21"/>
        <v>73.369078899126748</v>
      </c>
      <c r="AB34" s="83">
        <f t="shared" si="22"/>
        <v>78.722175853725076</v>
      </c>
      <c r="AC34" s="77">
        <f t="shared" si="23"/>
        <v>69.02654867256642</v>
      </c>
      <c r="AD34" s="78">
        <f t="shared" si="24"/>
        <v>66.131422582810814</v>
      </c>
      <c r="AE34" s="79">
        <f t="shared" si="25"/>
        <v>71.921674762322027</v>
      </c>
      <c r="AG34" t="str">
        <f t="shared" si="26"/>
        <v>76.0 (73.4,78.7)</v>
      </c>
      <c r="AH34" t="str">
        <f t="shared" si="27"/>
        <v>69.0 (66.1,71.9)</v>
      </c>
    </row>
    <row r="35" spans="2:34" x14ac:dyDescent="0.25">
      <c r="B35" t="s">
        <v>231</v>
      </c>
      <c r="C35">
        <v>0.79143389199255165</v>
      </c>
      <c r="D35">
        <v>537</v>
      </c>
      <c r="E35">
        <v>0.81818181818181801</v>
      </c>
      <c r="F35">
        <v>539</v>
      </c>
      <c r="G35">
        <v>0.81936685288640598</v>
      </c>
      <c r="H35">
        <v>537</v>
      </c>
      <c r="J35" s="19">
        <f t="shared" si="0"/>
        <v>0.79143389199255165</v>
      </c>
      <c r="K35" s="19">
        <f t="shared" si="1"/>
        <v>537</v>
      </c>
      <c r="L35" s="19">
        <f t="shared" si="2"/>
        <v>0.81818181818181801</v>
      </c>
      <c r="M35" s="19">
        <f t="shared" si="3"/>
        <v>539</v>
      </c>
      <c r="N35" s="19">
        <f t="shared" si="4"/>
        <v>0.81936685288640598</v>
      </c>
      <c r="O35" s="19">
        <f t="shared" si="5"/>
        <v>537</v>
      </c>
      <c r="P35" s="22"/>
      <c r="Q35" s="38">
        <f>PopSubject!C35</f>
        <v>1685</v>
      </c>
      <c r="R35" s="22"/>
      <c r="S35" s="37">
        <f t="shared" si="6"/>
        <v>2.8372527107567134E-2</v>
      </c>
      <c r="T35" s="37">
        <f t="shared" si="7"/>
        <v>2.6861268709977834E-2</v>
      </c>
      <c r="U35" s="37">
        <f t="shared" si="8"/>
        <v>2.6866231251887838E-2</v>
      </c>
      <c r="V35" s="22"/>
      <c r="W35" s="121">
        <f t="shared" si="18"/>
        <v>2.8372527107567134</v>
      </c>
      <c r="X35" s="121">
        <f t="shared" si="19"/>
        <v>2.6861268709977835</v>
      </c>
      <c r="Z35" s="77">
        <f t="shared" si="20"/>
        <v>79.143389199255168</v>
      </c>
      <c r="AA35" s="78">
        <f t="shared" si="21"/>
        <v>76.306136488498453</v>
      </c>
      <c r="AB35" s="83">
        <f t="shared" si="22"/>
        <v>81.980641910011883</v>
      </c>
      <c r="AC35" s="77">
        <f t="shared" si="23"/>
        <v>81.818181818181799</v>
      </c>
      <c r="AD35" s="78">
        <f t="shared" si="24"/>
        <v>79.132054947184017</v>
      </c>
      <c r="AE35" s="79">
        <f t="shared" si="25"/>
        <v>84.504308689179581</v>
      </c>
      <c r="AG35" t="str">
        <f t="shared" si="26"/>
        <v>79.1 (76.3,82.0)</v>
      </c>
      <c r="AH35" t="str">
        <f t="shared" si="27"/>
        <v>81.8 (79.1,84.5)</v>
      </c>
    </row>
    <row r="36" spans="2:34" x14ac:dyDescent="0.25">
      <c r="B36" t="s">
        <v>232</v>
      </c>
      <c r="C36">
        <v>0.81142310146777497</v>
      </c>
      <c r="D36">
        <v>12536</v>
      </c>
      <c r="E36">
        <v>0.8404839608373802</v>
      </c>
      <c r="F36">
        <v>12563</v>
      </c>
      <c r="G36">
        <v>0.83795224023640369</v>
      </c>
      <c r="H36">
        <v>12521</v>
      </c>
      <c r="J36" s="19">
        <f t="shared" si="0"/>
        <v>0.81142310146777497</v>
      </c>
      <c r="K36" s="19">
        <f t="shared" si="1"/>
        <v>12536</v>
      </c>
      <c r="L36" s="19">
        <f t="shared" si="2"/>
        <v>0.8404839608373802</v>
      </c>
      <c r="M36" s="19">
        <f t="shared" si="3"/>
        <v>12563</v>
      </c>
      <c r="N36" s="19">
        <f t="shared" si="4"/>
        <v>0.83795224023640369</v>
      </c>
      <c r="O36" s="19">
        <f t="shared" si="5"/>
        <v>12521</v>
      </c>
      <c r="P36" s="22"/>
      <c r="Q36" s="38">
        <f>PopSubject!C36</f>
        <v>41036</v>
      </c>
      <c r="R36" s="22"/>
      <c r="S36" s="37">
        <f t="shared" si="6"/>
        <v>5.7067614537933487E-3</v>
      </c>
      <c r="T36" s="37">
        <f t="shared" si="7"/>
        <v>5.3335415214994649E-3</v>
      </c>
      <c r="U36" s="37">
        <f t="shared" si="8"/>
        <v>5.3805563192393943E-3</v>
      </c>
      <c r="V36" s="22"/>
      <c r="W36" s="121">
        <f t="shared" si="18"/>
        <v>0.57067614537933486</v>
      </c>
      <c r="X36" s="121">
        <f t="shared" si="19"/>
        <v>0.53335415214994653</v>
      </c>
      <c r="Z36" s="77">
        <f t="shared" si="20"/>
        <v>81.14231014677749</v>
      </c>
      <c r="AA36" s="78">
        <f t="shared" si="21"/>
        <v>80.571634001398152</v>
      </c>
      <c r="AB36" s="83">
        <f t="shared" si="22"/>
        <v>81.712986292156828</v>
      </c>
      <c r="AC36" s="77">
        <f t="shared" si="23"/>
        <v>84.048396083738027</v>
      </c>
      <c r="AD36" s="78">
        <f t="shared" si="24"/>
        <v>83.515041931588087</v>
      </c>
      <c r="AE36" s="79">
        <f t="shared" si="25"/>
        <v>84.581750235887966</v>
      </c>
      <c r="AG36" t="str">
        <f t="shared" si="26"/>
        <v>81.1 (80.6,81.7)</v>
      </c>
      <c r="AH36" t="str">
        <f t="shared" si="27"/>
        <v>84.0 (83.5,84.6)</v>
      </c>
    </row>
    <row r="37" spans="2:34" x14ac:dyDescent="0.25">
      <c r="B37" t="s">
        <v>233</v>
      </c>
      <c r="C37">
        <v>0.83925549915397613</v>
      </c>
      <c r="D37">
        <v>591</v>
      </c>
      <c r="E37">
        <v>0.85690235690235694</v>
      </c>
      <c r="F37">
        <v>594</v>
      </c>
      <c r="G37">
        <v>0.8834459459459455</v>
      </c>
      <c r="H37">
        <v>592</v>
      </c>
      <c r="J37" s="19">
        <f t="shared" si="0"/>
        <v>0.83925549915397613</v>
      </c>
      <c r="K37" s="19">
        <f t="shared" si="1"/>
        <v>591</v>
      </c>
      <c r="L37" s="19">
        <f t="shared" si="2"/>
        <v>0.85690235690235694</v>
      </c>
      <c r="M37" s="19">
        <f t="shared" si="3"/>
        <v>594</v>
      </c>
      <c r="N37" s="19">
        <f t="shared" si="4"/>
        <v>0.8834459459459455</v>
      </c>
      <c r="O37" s="19">
        <f t="shared" si="5"/>
        <v>592</v>
      </c>
      <c r="P37" s="22"/>
      <c r="Q37" s="38">
        <f>PopSubject!C37</f>
        <v>1884</v>
      </c>
      <c r="R37" s="22"/>
      <c r="S37" s="37">
        <f t="shared" si="6"/>
        <v>2.453870238494274E-2</v>
      </c>
      <c r="T37" s="37">
        <f t="shared" si="7"/>
        <v>2.3308506832597262E-2</v>
      </c>
      <c r="U37" s="37">
        <f t="shared" si="8"/>
        <v>2.1411889718660381E-2</v>
      </c>
      <c r="V37" s="22"/>
      <c r="W37" s="121">
        <f t="shared" si="18"/>
        <v>2.4538702384942739</v>
      </c>
      <c r="X37" s="121">
        <f t="shared" si="19"/>
        <v>2.330850683259726</v>
      </c>
      <c r="Z37" s="77">
        <f t="shared" si="20"/>
        <v>83.92554991539761</v>
      </c>
      <c r="AA37" s="78">
        <f t="shared" si="21"/>
        <v>81.471679676903335</v>
      </c>
      <c r="AB37" s="83">
        <f t="shared" si="22"/>
        <v>86.379420153891886</v>
      </c>
      <c r="AC37" s="77">
        <f t="shared" si="23"/>
        <v>85.690235690235696</v>
      </c>
      <c r="AD37" s="78">
        <f t="shared" si="24"/>
        <v>83.35938500697597</v>
      </c>
      <c r="AE37" s="79">
        <f t="shared" si="25"/>
        <v>88.021086373495422</v>
      </c>
      <c r="AG37" t="str">
        <f t="shared" si="26"/>
        <v>83.9 (81.5,86.4)</v>
      </c>
      <c r="AH37" t="str">
        <f t="shared" si="27"/>
        <v>85.7 (83.4,88.0)</v>
      </c>
    </row>
    <row r="38" spans="2:34" x14ac:dyDescent="0.25">
      <c r="B38" t="s">
        <v>234</v>
      </c>
      <c r="C38">
        <v>0.8002786809103567</v>
      </c>
      <c r="D38">
        <v>2153</v>
      </c>
      <c r="E38">
        <v>0.81171548117154857</v>
      </c>
      <c r="F38">
        <v>2151</v>
      </c>
      <c r="G38">
        <v>0.81966449207828518</v>
      </c>
      <c r="H38">
        <v>2146</v>
      </c>
      <c r="J38" s="19">
        <f t="shared" si="0"/>
        <v>0.8002786809103567</v>
      </c>
      <c r="K38" s="19">
        <f t="shared" si="1"/>
        <v>2153</v>
      </c>
      <c r="L38" s="19">
        <f t="shared" si="2"/>
        <v>0.81171548117154857</v>
      </c>
      <c r="M38" s="19">
        <f t="shared" si="3"/>
        <v>2151</v>
      </c>
      <c r="N38" s="19">
        <f t="shared" si="4"/>
        <v>0.81966449207828518</v>
      </c>
      <c r="O38" s="19">
        <f t="shared" si="5"/>
        <v>2146</v>
      </c>
      <c r="P38" s="22"/>
      <c r="Q38" s="38">
        <f>PopSubject!C38</f>
        <v>6439</v>
      </c>
      <c r="R38" s="22"/>
      <c r="S38" s="37">
        <f t="shared" si="6"/>
        <v>1.3778993342834939E-2</v>
      </c>
      <c r="T38" s="37">
        <f t="shared" si="7"/>
        <v>1.3483324578413164E-2</v>
      </c>
      <c r="U38" s="37">
        <f t="shared" si="8"/>
        <v>1.3283265561103456E-2</v>
      </c>
      <c r="V38" s="22"/>
      <c r="W38" s="121">
        <f t="shared" si="18"/>
        <v>1.377899334283494</v>
      </c>
      <c r="X38" s="121">
        <f t="shared" si="19"/>
        <v>1.3483324578413165</v>
      </c>
      <c r="Z38" s="77">
        <f t="shared" si="20"/>
        <v>80.027868091035671</v>
      </c>
      <c r="AA38" s="78">
        <f t="shared" si="21"/>
        <v>78.649968756752173</v>
      </c>
      <c r="AB38" s="83">
        <f t="shared" si="22"/>
        <v>81.405767425319169</v>
      </c>
      <c r="AC38" s="77">
        <f t="shared" si="23"/>
        <v>81.171548117154856</v>
      </c>
      <c r="AD38" s="78">
        <f t="shared" si="24"/>
        <v>79.823215659313533</v>
      </c>
      <c r="AE38" s="79">
        <f t="shared" si="25"/>
        <v>82.519880574996179</v>
      </c>
      <c r="AG38" t="str">
        <f t="shared" si="26"/>
        <v>80.0 (78.6,81.4)</v>
      </c>
      <c r="AH38" t="str">
        <f t="shared" si="27"/>
        <v>81.2 (79.8,82.5)</v>
      </c>
    </row>
    <row r="39" spans="2:34" x14ac:dyDescent="0.25">
      <c r="B39" t="s">
        <v>235</v>
      </c>
      <c r="C39">
        <v>0.84659090909090773</v>
      </c>
      <c r="D39">
        <v>4576</v>
      </c>
      <c r="E39">
        <v>0.86771447282252612</v>
      </c>
      <c r="F39">
        <v>4581</v>
      </c>
      <c r="G39">
        <v>0.85526603897525844</v>
      </c>
      <c r="H39">
        <v>4567</v>
      </c>
      <c r="J39" s="19">
        <f t="shared" si="0"/>
        <v>0.84659090909090773</v>
      </c>
      <c r="K39" s="19">
        <f t="shared" si="1"/>
        <v>4576</v>
      </c>
      <c r="L39" s="19">
        <f t="shared" si="2"/>
        <v>0.86771447282252612</v>
      </c>
      <c r="M39" s="19">
        <f t="shared" si="3"/>
        <v>4581</v>
      </c>
      <c r="N39" s="19">
        <f t="shared" si="4"/>
        <v>0.85526603897525844</v>
      </c>
      <c r="O39" s="19">
        <f t="shared" si="5"/>
        <v>4567</v>
      </c>
      <c r="P39" s="22"/>
      <c r="Q39" s="38">
        <f>PopSubject!C39</f>
        <v>13617</v>
      </c>
      <c r="R39" s="22"/>
      <c r="S39" s="37">
        <f t="shared" si="6"/>
        <v>8.5086150422002908E-3</v>
      </c>
      <c r="T39" s="37">
        <f t="shared" si="7"/>
        <v>7.9925222144560121E-3</v>
      </c>
      <c r="U39" s="37">
        <f t="shared" si="8"/>
        <v>8.3190918899343162E-3</v>
      </c>
      <c r="V39" s="22"/>
      <c r="W39" s="121">
        <f t="shared" si="18"/>
        <v>0.85086150422002904</v>
      </c>
      <c r="X39" s="121">
        <f t="shared" si="19"/>
        <v>0.79925222144560126</v>
      </c>
      <c r="Z39" s="77">
        <f t="shared" si="20"/>
        <v>84.659090909090779</v>
      </c>
      <c r="AA39" s="78">
        <f t="shared" si="21"/>
        <v>83.808229404870744</v>
      </c>
      <c r="AB39" s="83">
        <f t="shared" si="22"/>
        <v>85.509952413310813</v>
      </c>
      <c r="AC39" s="77">
        <f t="shared" si="23"/>
        <v>86.771447282252609</v>
      </c>
      <c r="AD39" s="78">
        <f t="shared" si="24"/>
        <v>85.97219506080701</v>
      </c>
      <c r="AE39" s="79">
        <f t="shared" si="25"/>
        <v>87.570699503698208</v>
      </c>
      <c r="AG39" t="str">
        <f t="shared" si="26"/>
        <v>84.7 (83.8,85.5)</v>
      </c>
      <c r="AH39" t="str">
        <f t="shared" si="27"/>
        <v>86.8 (86.0,87.6)</v>
      </c>
    </row>
    <row r="40" spans="2:34" x14ac:dyDescent="0.25">
      <c r="B40" t="s">
        <v>236</v>
      </c>
      <c r="C40">
        <v>0.79593495934959324</v>
      </c>
      <c r="D40">
        <v>3690</v>
      </c>
      <c r="E40">
        <v>0.81717526330002666</v>
      </c>
      <c r="F40">
        <v>3703</v>
      </c>
      <c r="G40">
        <v>0.81425074789230223</v>
      </c>
      <c r="H40">
        <v>3677</v>
      </c>
      <c r="J40" s="19">
        <f t="shared" si="0"/>
        <v>0.79593495934959324</v>
      </c>
      <c r="K40" s="19">
        <f t="shared" si="1"/>
        <v>3690</v>
      </c>
      <c r="L40" s="19">
        <f t="shared" si="2"/>
        <v>0.81717526330002666</v>
      </c>
      <c r="M40" s="19">
        <f t="shared" si="3"/>
        <v>3703</v>
      </c>
      <c r="N40" s="19">
        <f t="shared" si="4"/>
        <v>0.81425074789230223</v>
      </c>
      <c r="O40" s="19">
        <f t="shared" si="5"/>
        <v>3677</v>
      </c>
      <c r="P40" s="22"/>
      <c r="Q40" s="38">
        <f>PopSubject!C40</f>
        <v>13154</v>
      </c>
      <c r="R40" s="22"/>
      <c r="S40" s="37">
        <f t="shared" si="6"/>
        <v>1.103039180911781E-2</v>
      </c>
      <c r="T40" s="37">
        <f t="shared" si="7"/>
        <v>1.0553117435056011E-2</v>
      </c>
      <c r="U40" s="37">
        <f t="shared" si="8"/>
        <v>1.0670257659442163E-2</v>
      </c>
      <c r="V40" s="22"/>
      <c r="W40" s="121">
        <f t="shared" si="18"/>
        <v>1.103039180911781</v>
      </c>
      <c r="X40" s="121">
        <f t="shared" si="19"/>
        <v>1.0553117435056012</v>
      </c>
      <c r="Z40" s="77">
        <f t="shared" si="20"/>
        <v>79.593495934959321</v>
      </c>
      <c r="AA40" s="78">
        <f t="shared" si="21"/>
        <v>78.490456754047543</v>
      </c>
      <c r="AB40" s="83">
        <f t="shared" si="22"/>
        <v>80.6965351158711</v>
      </c>
      <c r="AC40" s="77">
        <f t="shared" si="23"/>
        <v>81.71752633000267</v>
      </c>
      <c r="AD40" s="78">
        <f t="shared" si="24"/>
        <v>80.662214586497072</v>
      </c>
      <c r="AE40" s="79">
        <f t="shared" si="25"/>
        <v>82.772838073508268</v>
      </c>
      <c r="AG40" t="str">
        <f t="shared" si="26"/>
        <v>79.6 (78.5,80.7)</v>
      </c>
      <c r="AH40" t="str">
        <f t="shared" si="27"/>
        <v>81.7 (80.7,82.8)</v>
      </c>
    </row>
    <row r="41" spans="2:34" x14ac:dyDescent="0.25">
      <c r="B41" t="s">
        <v>237</v>
      </c>
      <c r="C41">
        <v>0.76004464285714313</v>
      </c>
      <c r="D41">
        <v>896</v>
      </c>
      <c r="E41">
        <v>0.75333333333333263</v>
      </c>
      <c r="F41">
        <v>900</v>
      </c>
      <c r="G41">
        <v>0.74610244988864227</v>
      </c>
      <c r="H41">
        <v>898</v>
      </c>
      <c r="J41" s="19">
        <f t="shared" si="0"/>
        <v>0.76004464285714313</v>
      </c>
      <c r="K41" s="19">
        <f t="shared" si="1"/>
        <v>896</v>
      </c>
      <c r="L41" s="19">
        <f t="shared" si="2"/>
        <v>0.75333333333333263</v>
      </c>
      <c r="M41" s="19">
        <f t="shared" si="3"/>
        <v>900</v>
      </c>
      <c r="N41" s="19">
        <f t="shared" si="4"/>
        <v>0.74610244988864227</v>
      </c>
      <c r="O41" s="19">
        <f t="shared" si="5"/>
        <v>898</v>
      </c>
      <c r="P41" s="22"/>
      <c r="Q41" s="38">
        <f>PopSubject!C41</f>
        <v>3980</v>
      </c>
      <c r="R41" s="22"/>
      <c r="S41" s="37">
        <f t="shared" si="6"/>
        <v>2.4618243210813094E-2</v>
      </c>
      <c r="T41" s="37">
        <f t="shared" si="7"/>
        <v>2.4778329852413263E-2</v>
      </c>
      <c r="U41" s="37">
        <f t="shared" si="8"/>
        <v>2.5053923027855366E-2</v>
      </c>
      <c r="V41" s="22"/>
      <c r="W41" s="121">
        <f t="shared" si="18"/>
        <v>2.4618243210813096</v>
      </c>
      <c r="X41" s="121">
        <f t="shared" si="19"/>
        <v>2.4778329852413261</v>
      </c>
      <c r="Z41" s="77">
        <f t="shared" si="20"/>
        <v>76.004464285714306</v>
      </c>
      <c r="AA41" s="78">
        <f t="shared" si="21"/>
        <v>73.542639964632997</v>
      </c>
      <c r="AB41" s="83">
        <f t="shared" si="22"/>
        <v>78.466288606795615</v>
      </c>
      <c r="AC41" s="77">
        <f t="shared" si="23"/>
        <v>75.333333333333258</v>
      </c>
      <c r="AD41" s="78">
        <f t="shared" si="24"/>
        <v>72.855500348091937</v>
      </c>
      <c r="AE41" s="79">
        <f t="shared" si="25"/>
        <v>77.811166318574578</v>
      </c>
      <c r="AG41" t="str">
        <f t="shared" si="26"/>
        <v>76.0 (73.5,78.5)</v>
      </c>
      <c r="AH41" t="str">
        <f t="shared" si="27"/>
        <v>75.3 (72.9,77.8)</v>
      </c>
    </row>
    <row r="42" spans="2:34" x14ac:dyDescent="0.25">
      <c r="B42" t="s">
        <v>238</v>
      </c>
      <c r="C42">
        <v>0.71229050279329564</v>
      </c>
      <c r="D42">
        <v>1074</v>
      </c>
      <c r="E42">
        <v>0.6926648096564535</v>
      </c>
      <c r="F42">
        <v>1077</v>
      </c>
      <c r="G42">
        <v>0.70829450139795036</v>
      </c>
      <c r="H42">
        <v>1073</v>
      </c>
      <c r="J42" s="19">
        <f t="shared" si="0"/>
        <v>0.71229050279329564</v>
      </c>
      <c r="K42" s="19">
        <f t="shared" si="1"/>
        <v>1074</v>
      </c>
      <c r="L42" s="19">
        <f t="shared" si="2"/>
        <v>0.6926648096564535</v>
      </c>
      <c r="M42" s="19">
        <f t="shared" si="3"/>
        <v>1077</v>
      </c>
      <c r="N42" s="19">
        <f t="shared" si="4"/>
        <v>0.70829450139795036</v>
      </c>
      <c r="O42" s="19">
        <f t="shared" si="5"/>
        <v>1073</v>
      </c>
      <c r="P42" s="22"/>
      <c r="Q42" s="38">
        <f>PopSubject!C42</f>
        <v>5100</v>
      </c>
      <c r="R42" s="22"/>
      <c r="S42" s="37">
        <f t="shared" si="6"/>
        <v>2.4057693406414254E-2</v>
      </c>
      <c r="T42" s="37">
        <f t="shared" si="7"/>
        <v>2.4476450463567757E-2</v>
      </c>
      <c r="U42" s="37">
        <f t="shared" si="8"/>
        <v>2.4170395795970696E-2</v>
      </c>
      <c r="V42" s="22"/>
      <c r="W42" s="121">
        <f t="shared" si="18"/>
        <v>2.4057693406414256</v>
      </c>
      <c r="X42" s="121">
        <f t="shared" si="19"/>
        <v>2.4476450463567758</v>
      </c>
      <c r="Z42" s="77">
        <f t="shared" si="20"/>
        <v>71.22905027932957</v>
      </c>
      <c r="AA42" s="78">
        <f t="shared" si="21"/>
        <v>68.823280938688143</v>
      </c>
      <c r="AB42" s="83">
        <f t="shared" si="22"/>
        <v>73.634819619970997</v>
      </c>
      <c r="AC42" s="77">
        <f t="shared" si="23"/>
        <v>69.266480965645343</v>
      </c>
      <c r="AD42" s="78">
        <f t="shared" si="24"/>
        <v>66.818835919288574</v>
      </c>
      <c r="AE42" s="79">
        <f t="shared" si="25"/>
        <v>71.714126012002112</v>
      </c>
      <c r="AG42" t="str">
        <f t="shared" si="26"/>
        <v>71.2 (68.8,73.6)</v>
      </c>
      <c r="AH42" t="str">
        <f t="shared" si="27"/>
        <v>69.3 (66.8,71.7)</v>
      </c>
    </row>
    <row r="43" spans="2:34" x14ac:dyDescent="0.25">
      <c r="B43" t="s">
        <v>239</v>
      </c>
      <c r="C43">
        <v>0.79807692307692324</v>
      </c>
      <c r="D43">
        <v>208</v>
      </c>
      <c r="E43">
        <v>0.80288461538461531</v>
      </c>
      <c r="F43">
        <v>208</v>
      </c>
      <c r="G43">
        <v>0.77884615384615374</v>
      </c>
      <c r="H43">
        <v>208</v>
      </c>
      <c r="J43" s="19">
        <f t="shared" si="0"/>
        <v>0.79807692307692324</v>
      </c>
      <c r="K43" s="19">
        <f t="shared" si="1"/>
        <v>208</v>
      </c>
      <c r="L43" s="19">
        <f t="shared" si="2"/>
        <v>0.80288461538461531</v>
      </c>
      <c r="M43" s="19">
        <f t="shared" si="3"/>
        <v>208</v>
      </c>
      <c r="N43" s="19">
        <f t="shared" si="4"/>
        <v>0.77884615384615374</v>
      </c>
      <c r="O43" s="19">
        <f t="shared" si="5"/>
        <v>208</v>
      </c>
      <c r="P43" s="22"/>
      <c r="Q43" s="38">
        <f>PopSubject!C43</f>
        <v>971</v>
      </c>
      <c r="R43" s="22"/>
      <c r="S43" s="37">
        <f t="shared" si="6"/>
        <v>4.8385603246319651E-2</v>
      </c>
      <c r="T43" s="37">
        <f t="shared" si="7"/>
        <v>4.7949892150846288E-2</v>
      </c>
      <c r="U43" s="37">
        <f t="shared" si="8"/>
        <v>5.0023479160919489E-2</v>
      </c>
      <c r="V43" s="22"/>
      <c r="W43" s="121">
        <f t="shared" si="18"/>
        <v>4.8385603246319651</v>
      </c>
      <c r="X43" s="121">
        <f t="shared" si="19"/>
        <v>4.7949892150846285</v>
      </c>
      <c r="Z43" s="77">
        <f t="shared" si="20"/>
        <v>79.807692307692321</v>
      </c>
      <c r="AA43" s="78">
        <f t="shared" si="21"/>
        <v>74.96913198306035</v>
      </c>
      <c r="AB43" s="83">
        <f t="shared" si="22"/>
        <v>84.646252632324291</v>
      </c>
      <c r="AC43" s="77">
        <f t="shared" si="23"/>
        <v>80.288461538461533</v>
      </c>
      <c r="AD43" s="78">
        <f t="shared" si="24"/>
        <v>75.493472323376906</v>
      </c>
      <c r="AE43" s="79">
        <f t="shared" si="25"/>
        <v>85.08345075354616</v>
      </c>
      <c r="AG43" t="str">
        <f t="shared" si="26"/>
        <v>79.8 (75.0,84.6)</v>
      </c>
      <c r="AH43" t="str">
        <f t="shared" si="27"/>
        <v>80.3 (75.5,85.1)</v>
      </c>
    </row>
    <row r="44" spans="2:34" x14ac:dyDescent="0.25">
      <c r="B44" t="s">
        <v>240</v>
      </c>
      <c r="C44">
        <v>0.78971962616822411</v>
      </c>
      <c r="D44">
        <v>3424</v>
      </c>
      <c r="E44">
        <v>0.78881444800466161</v>
      </c>
      <c r="F44">
        <v>3433</v>
      </c>
      <c r="G44">
        <v>0.79719462302746991</v>
      </c>
      <c r="H44">
        <v>3422</v>
      </c>
      <c r="J44" s="19">
        <f t="shared" si="0"/>
        <v>0.78971962616822411</v>
      </c>
      <c r="K44" s="19">
        <f t="shared" si="1"/>
        <v>3424</v>
      </c>
      <c r="L44" s="19">
        <f t="shared" si="2"/>
        <v>0.78881444800466161</v>
      </c>
      <c r="M44" s="19">
        <f t="shared" si="3"/>
        <v>3433</v>
      </c>
      <c r="N44" s="19">
        <f t="shared" si="4"/>
        <v>0.79719462302746991</v>
      </c>
      <c r="O44" s="19">
        <f t="shared" si="5"/>
        <v>3422</v>
      </c>
      <c r="P44" s="22"/>
      <c r="Q44" s="38">
        <f>PopSubject!C44</f>
        <v>12529</v>
      </c>
      <c r="R44" s="22"/>
      <c r="S44" s="37">
        <f t="shared" si="6"/>
        <v>1.1636547105596549E-2</v>
      </c>
      <c r="T44" s="37">
        <f t="shared" si="7"/>
        <v>1.1633839098154929E-2</v>
      </c>
      <c r="U44" s="37">
        <f t="shared" si="8"/>
        <v>1.1486422261927908E-2</v>
      </c>
      <c r="V44" s="22"/>
      <c r="W44" s="121">
        <f t="shared" si="18"/>
        <v>1.1636547105596549</v>
      </c>
      <c r="X44" s="121">
        <f t="shared" si="19"/>
        <v>1.1633839098154928</v>
      </c>
      <c r="Z44" s="77">
        <f t="shared" si="20"/>
        <v>78.97196261682241</v>
      </c>
      <c r="AA44" s="78">
        <f t="shared" si="21"/>
        <v>77.808307906262755</v>
      </c>
      <c r="AB44" s="83">
        <f t="shared" si="22"/>
        <v>80.135617327382064</v>
      </c>
      <c r="AC44" s="77">
        <f t="shared" si="23"/>
        <v>78.881444800466156</v>
      </c>
      <c r="AD44" s="78">
        <f t="shared" si="24"/>
        <v>77.718060890650662</v>
      </c>
      <c r="AE44" s="79">
        <f t="shared" si="25"/>
        <v>80.044828710281649</v>
      </c>
      <c r="AG44" t="str">
        <f t="shared" si="26"/>
        <v>79.0 (77.8,80.1)</v>
      </c>
      <c r="AH44" t="str">
        <f t="shared" si="27"/>
        <v>78.9 (77.7,80.0)</v>
      </c>
    </row>
    <row r="45" spans="2:34" x14ac:dyDescent="0.25">
      <c r="B45" t="s">
        <v>241</v>
      </c>
      <c r="C45">
        <v>0.81625441696112966</v>
      </c>
      <c r="D45">
        <v>1132</v>
      </c>
      <c r="E45">
        <v>0.82508833922261549</v>
      </c>
      <c r="F45">
        <v>1132</v>
      </c>
      <c r="G45">
        <v>0.82108060230292312</v>
      </c>
      <c r="H45">
        <v>1129</v>
      </c>
      <c r="J45" s="19">
        <f t="shared" si="0"/>
        <v>0.81625441696112966</v>
      </c>
      <c r="K45" s="19">
        <f t="shared" si="1"/>
        <v>1132</v>
      </c>
      <c r="L45" s="19">
        <f t="shared" si="2"/>
        <v>0.82508833922261549</v>
      </c>
      <c r="M45" s="19">
        <f t="shared" si="3"/>
        <v>1132</v>
      </c>
      <c r="N45" s="19">
        <f t="shared" si="4"/>
        <v>0.82108060230292312</v>
      </c>
      <c r="O45" s="19">
        <f t="shared" si="5"/>
        <v>1129</v>
      </c>
      <c r="P45" s="22"/>
      <c r="Q45" s="38">
        <f>PopSubject!C45</f>
        <v>4024</v>
      </c>
      <c r="R45" s="22"/>
      <c r="S45" s="37">
        <f t="shared" si="6"/>
        <v>1.9128380942882422E-2</v>
      </c>
      <c r="T45" s="37">
        <f t="shared" si="7"/>
        <v>1.8763618414293255E-2</v>
      </c>
      <c r="U45" s="37">
        <f t="shared" si="8"/>
        <v>1.8966184806566286E-2</v>
      </c>
      <c r="V45" s="22"/>
      <c r="W45" s="121">
        <f t="shared" si="18"/>
        <v>1.9128380942882421</v>
      </c>
      <c r="X45" s="121">
        <f t="shared" si="19"/>
        <v>1.8763618414293255</v>
      </c>
      <c r="Z45" s="77">
        <f t="shared" si="20"/>
        <v>81.625441696112972</v>
      </c>
      <c r="AA45" s="78">
        <f t="shared" si="21"/>
        <v>79.712603601824725</v>
      </c>
      <c r="AB45" s="83">
        <f t="shared" si="22"/>
        <v>83.538279790401219</v>
      </c>
      <c r="AC45" s="77">
        <f t="shared" si="23"/>
        <v>82.508833922261545</v>
      </c>
      <c r="AD45" s="78">
        <f t="shared" si="24"/>
        <v>80.632472080832216</v>
      </c>
      <c r="AE45" s="79">
        <f t="shared" si="25"/>
        <v>84.385195763690874</v>
      </c>
      <c r="AG45" t="str">
        <f t="shared" si="26"/>
        <v>81.6 (79.7,83.5)</v>
      </c>
      <c r="AH45" t="str">
        <f t="shared" si="27"/>
        <v>82.5 (80.6,84.4)</v>
      </c>
    </row>
    <row r="46" spans="2:34" x14ac:dyDescent="0.25">
      <c r="B46" t="s">
        <v>242</v>
      </c>
      <c r="C46">
        <v>0.81926345609065099</v>
      </c>
      <c r="D46">
        <v>3530</v>
      </c>
      <c r="E46">
        <v>0.82528930285069102</v>
      </c>
      <c r="F46">
        <v>3543</v>
      </c>
      <c r="G46">
        <v>0.82093352192362024</v>
      </c>
      <c r="H46">
        <v>3535</v>
      </c>
      <c r="J46" s="19">
        <f t="shared" si="0"/>
        <v>0.81926345609065099</v>
      </c>
      <c r="K46" s="19">
        <f t="shared" si="1"/>
        <v>3530</v>
      </c>
      <c r="L46" s="19">
        <f t="shared" si="2"/>
        <v>0.82528930285069102</v>
      </c>
      <c r="M46" s="19">
        <f t="shared" si="3"/>
        <v>3543</v>
      </c>
      <c r="N46" s="19">
        <f t="shared" si="4"/>
        <v>0.82093352192362024</v>
      </c>
      <c r="O46" s="19">
        <f t="shared" si="5"/>
        <v>3535</v>
      </c>
      <c r="P46" s="22"/>
      <c r="Q46" s="38">
        <f>PopSubject!C46</f>
        <v>13192</v>
      </c>
      <c r="R46" s="22"/>
      <c r="S46" s="37">
        <f t="shared" si="6"/>
        <v>1.0864210040757754E-2</v>
      </c>
      <c r="T46" s="37">
        <f t="shared" si="7"/>
        <v>1.0693888325950199E-2</v>
      </c>
      <c r="U46" s="37">
        <f t="shared" si="8"/>
        <v>1.0814458010952089E-2</v>
      </c>
      <c r="V46" s="22"/>
      <c r="W46" s="121">
        <f t="shared" si="18"/>
        <v>1.0864210040757754</v>
      </c>
      <c r="X46" s="121">
        <f t="shared" si="19"/>
        <v>1.06938883259502</v>
      </c>
      <c r="Z46" s="77">
        <f t="shared" si="20"/>
        <v>81.926345609065095</v>
      </c>
      <c r="AA46" s="78">
        <f t="shared" si="21"/>
        <v>80.839924604989321</v>
      </c>
      <c r="AB46" s="83">
        <f t="shared" si="22"/>
        <v>83.012766613140869</v>
      </c>
      <c r="AC46" s="77">
        <f t="shared" si="23"/>
        <v>82.528930285069109</v>
      </c>
      <c r="AD46" s="78">
        <f t="shared" si="24"/>
        <v>81.459541452474085</v>
      </c>
      <c r="AE46" s="79">
        <f t="shared" si="25"/>
        <v>83.598319117664133</v>
      </c>
      <c r="AG46" t="str">
        <f t="shared" si="26"/>
        <v>81.9 (80.8,83.0)</v>
      </c>
      <c r="AH46" t="str">
        <f t="shared" si="27"/>
        <v>82.5 (81.5,83.6)</v>
      </c>
    </row>
    <row r="47" spans="2:34" x14ac:dyDescent="0.25">
      <c r="B47" t="s">
        <v>243</v>
      </c>
      <c r="C47">
        <v>0.84337349397590389</v>
      </c>
      <c r="D47">
        <v>83</v>
      </c>
      <c r="E47">
        <v>0.82142857142857117</v>
      </c>
      <c r="F47">
        <v>84</v>
      </c>
      <c r="G47">
        <v>0.83333333333333326</v>
      </c>
      <c r="H47">
        <v>84</v>
      </c>
      <c r="J47" s="19">
        <f t="shared" si="0"/>
        <v>0.84337349397590389</v>
      </c>
      <c r="K47" s="19">
        <f t="shared" si="1"/>
        <v>83</v>
      </c>
      <c r="L47" s="19">
        <f t="shared" si="2"/>
        <v>0.82142857142857117</v>
      </c>
      <c r="M47" s="19">
        <f t="shared" si="3"/>
        <v>84</v>
      </c>
      <c r="N47" s="19">
        <f t="shared" si="4"/>
        <v>0.83333333333333326</v>
      </c>
      <c r="O47" s="19">
        <f t="shared" si="5"/>
        <v>84</v>
      </c>
      <c r="P47" s="22"/>
      <c r="Q47" s="38">
        <f>PopSubject!C47</f>
        <v>328</v>
      </c>
      <c r="R47" s="22"/>
      <c r="S47" s="37">
        <f t="shared" si="6"/>
        <v>6.7681316037595515E-2</v>
      </c>
      <c r="T47" s="37">
        <f t="shared" si="7"/>
        <v>7.0750311122673895E-2</v>
      </c>
      <c r="U47" s="37">
        <f t="shared" si="8"/>
        <v>6.8844811784467053E-2</v>
      </c>
      <c r="V47" s="22"/>
      <c r="W47" s="121">
        <f t="shared" si="18"/>
        <v>6.7681316037595511</v>
      </c>
      <c r="X47" s="121">
        <f t="shared" si="19"/>
        <v>7.0750311122673892</v>
      </c>
      <c r="Z47" s="77">
        <f t="shared" si="20"/>
        <v>84.337349397590387</v>
      </c>
      <c r="AA47" s="78">
        <f t="shared" si="21"/>
        <v>77.56921779383083</v>
      </c>
      <c r="AB47" s="83">
        <f t="shared" si="22"/>
        <v>91.105481001349943</v>
      </c>
      <c r="AC47" s="77">
        <f t="shared" si="23"/>
        <v>82.14285714285711</v>
      </c>
      <c r="AD47" s="78">
        <f t="shared" si="24"/>
        <v>75.067826030589714</v>
      </c>
      <c r="AE47" s="79">
        <f t="shared" si="25"/>
        <v>89.217888255124507</v>
      </c>
      <c r="AG47" t="str">
        <f t="shared" si="26"/>
        <v>84.3 (77.6,91.1)</v>
      </c>
      <c r="AH47" t="str">
        <f t="shared" si="27"/>
        <v>82.1 (75.1,89.2)</v>
      </c>
    </row>
    <row r="48" spans="2:34" x14ac:dyDescent="0.25">
      <c r="B48" t="s">
        <v>247</v>
      </c>
      <c r="C48">
        <v>0.79147326166196874</v>
      </c>
      <c r="D48">
        <v>108365</v>
      </c>
      <c r="E48">
        <v>0.79019595210263982</v>
      </c>
      <c r="F48">
        <v>108649</v>
      </c>
      <c r="G48">
        <v>0.79152628421100801</v>
      </c>
      <c r="H48">
        <v>108335</v>
      </c>
      <c r="J48" s="19">
        <f t="shared" ref="J48" si="28">IF(C48=1,0.9996,IF(C48=0,0.0004,C48))</f>
        <v>0.79147326166196874</v>
      </c>
      <c r="K48" s="19">
        <f t="shared" ref="K48" si="29">D48</f>
        <v>108365</v>
      </c>
      <c r="L48" s="19">
        <f t="shared" ref="L48" si="30">IF(E48=1,0.9996,IF(E48=0,0.0004,E48))</f>
        <v>0.79019595210263982</v>
      </c>
      <c r="M48" s="19">
        <f t="shared" ref="M48" si="31">F48</f>
        <v>108649</v>
      </c>
      <c r="N48" s="19">
        <f t="shared" ref="N48" si="32">IF(G48=1,0.9996,IF(G48=0,0.0004,G48))</f>
        <v>0.79152628421100801</v>
      </c>
      <c r="O48" s="19">
        <f t="shared" ref="O48" si="33">H48</f>
        <v>108335</v>
      </c>
      <c r="P48" s="22"/>
      <c r="Q48" s="70">
        <f>SUM(Q3:Q47)</f>
        <v>389194</v>
      </c>
      <c r="R48" s="22"/>
      <c r="S48" s="37">
        <f t="shared" ref="S48" si="34">1.96*SQRT((J48*(1-J48))/K48)*SQRT(($Q48-K48)/($Q48-1))</f>
        <v>2.0547028304109096E-3</v>
      </c>
      <c r="T48" s="37">
        <f t="shared" ref="T48" si="35">1.96*SQRT((L48*(1-L48))/M48)*SQRT(($Q48-M48)/($Q48-1))</f>
        <v>2.0555890364807581E-3</v>
      </c>
      <c r="U48" s="37">
        <f t="shared" ref="U48" si="36">1.96*SQRT((N48*(1-N48))/O48)*SQRT(($Q48-O48)/($Q48-1))</f>
        <v>2.054904598582181E-3</v>
      </c>
      <c r="V48" s="22"/>
      <c r="W48" s="121">
        <f t="shared" si="18"/>
        <v>0.20547028304109097</v>
      </c>
      <c r="X48" s="121">
        <f t="shared" si="19"/>
        <v>0.2055589036480758</v>
      </c>
      <c r="Z48" s="80">
        <f t="shared" si="20"/>
        <v>79.147326166196876</v>
      </c>
      <c r="AA48" s="81">
        <f t="shared" si="21"/>
        <v>78.941855883155782</v>
      </c>
      <c r="AB48" s="85">
        <f t="shared" si="22"/>
        <v>79.352796449237971</v>
      </c>
      <c r="AC48" s="80">
        <f t="shared" si="23"/>
        <v>79.019595210263986</v>
      </c>
      <c r="AD48" s="81">
        <f t="shared" si="24"/>
        <v>78.814036306615904</v>
      </c>
      <c r="AE48" s="82">
        <f t="shared" si="25"/>
        <v>79.225154113912069</v>
      </c>
      <c r="AG48" t="str">
        <f t="shared" si="26"/>
        <v>79.1 (78.9,79.4)</v>
      </c>
      <c r="AH48" t="str">
        <f t="shared" si="27"/>
        <v>79.0 (78.8,79.2)</v>
      </c>
    </row>
    <row r="49" s="22" customFormat="1" x14ac:dyDescent="0.25"/>
  </sheetData>
  <conditionalFormatting sqref="W3:W4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4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N43"/>
  <sheetViews>
    <sheetView topLeftCell="T3" workbookViewId="0">
      <selection sqref="A1:E1"/>
    </sheetView>
  </sheetViews>
  <sheetFormatPr defaultRowHeight="15" x14ac:dyDescent="0.25"/>
  <cols>
    <col min="9" max="9" width="9.140625" style="22"/>
    <col min="10" max="10" width="9.140625" style="42"/>
    <col min="11" max="11" width="9.140625" style="22"/>
    <col min="18" max="18" width="9.140625" style="22"/>
    <col min="20" max="20" width="9.140625" style="22"/>
    <col min="24" max="24" width="9.140625" style="22"/>
    <col min="25" max="26" width="9.140625" style="33"/>
    <col min="27" max="27" width="9.140625" style="43"/>
    <col min="28" max="31" width="9.140625" style="21"/>
    <col min="32" max="32" width="9.140625" style="33"/>
    <col min="33" max="39" width="9.140625" style="21"/>
    <col min="40" max="40" width="9.140625" style="22"/>
  </cols>
  <sheetData>
    <row r="1" spans="1:39" x14ac:dyDescent="0.25">
      <c r="A1" t="s">
        <v>168</v>
      </c>
      <c r="B1" t="s">
        <v>168</v>
      </c>
      <c r="C1" t="s">
        <v>306</v>
      </c>
      <c r="E1" t="s">
        <v>305</v>
      </c>
      <c r="G1" t="s">
        <v>163</v>
      </c>
      <c r="J1" s="22"/>
      <c r="L1" s="22"/>
      <c r="M1" s="22"/>
      <c r="N1" s="22"/>
      <c r="O1" s="22"/>
      <c r="P1" s="22"/>
      <c r="Q1" s="22"/>
      <c r="S1" s="22"/>
      <c r="U1" s="22"/>
      <c r="V1" s="22"/>
      <c r="W1" s="22"/>
      <c r="AA1" s="59"/>
      <c r="AB1" s="59"/>
      <c r="AC1" s="59"/>
      <c r="AD1" s="59"/>
      <c r="AE1" s="59"/>
      <c r="AG1" s="33"/>
      <c r="AH1" s="33"/>
      <c r="AI1" s="33"/>
      <c r="AJ1" s="33"/>
      <c r="AK1" s="33"/>
      <c r="AL1" s="33"/>
      <c r="AM1" s="33"/>
    </row>
    <row r="2" spans="1:39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J2" s="22"/>
      <c r="L2" s="22"/>
      <c r="M2" s="22"/>
      <c r="N2" s="22"/>
      <c r="O2" s="22"/>
      <c r="P2" s="22"/>
      <c r="Q2" s="22"/>
      <c r="S2" s="22"/>
      <c r="U2" s="22"/>
      <c r="V2" s="22"/>
      <c r="W2" s="22"/>
      <c r="AA2" s="59"/>
      <c r="AB2" s="59"/>
      <c r="AC2" s="59"/>
      <c r="AD2" s="59"/>
      <c r="AE2" s="59"/>
      <c r="AG2" s="33"/>
      <c r="AH2" s="33"/>
      <c r="AI2" s="33"/>
      <c r="AJ2" s="33"/>
      <c r="AK2" s="33"/>
      <c r="AL2" s="33"/>
      <c r="AM2" s="33"/>
    </row>
    <row r="3" spans="1:39" x14ac:dyDescent="0.25">
      <c r="A3" t="s">
        <v>532</v>
      </c>
      <c r="B3" t="s">
        <v>533</v>
      </c>
      <c r="C3">
        <v>0.76599749058971045</v>
      </c>
      <c r="D3">
        <v>1594</v>
      </c>
      <c r="E3">
        <v>0.77082028804007519</v>
      </c>
      <c r="F3">
        <v>1597</v>
      </c>
      <c r="G3">
        <v>0.77366771159874614</v>
      </c>
      <c r="H3">
        <v>1595</v>
      </c>
      <c r="J3" s="40">
        <f>VALUE(LEFT(B3,4))</f>
        <v>1019</v>
      </c>
      <c r="L3" s="19">
        <f>IF(C3=1,0.9996,IF(C3=0,0.0004,C3))</f>
        <v>0.76599749058971045</v>
      </c>
      <c r="M3" s="19">
        <f>D3</f>
        <v>1594</v>
      </c>
      <c r="N3" s="19">
        <f>IF(E3=1,0.9996,IF(E3=0,0.0004,E3))</f>
        <v>0.77082028804007519</v>
      </c>
      <c r="O3" s="19">
        <f>F3</f>
        <v>1597</v>
      </c>
      <c r="P3" s="19">
        <f>IF(G3=1,0.9996,IF(G3=0,0.0004,G3))</f>
        <v>0.77366771159874614</v>
      </c>
      <c r="Q3" s="19">
        <f>H3</f>
        <v>1595</v>
      </c>
      <c r="S3" s="38">
        <f>VLOOKUP(J3,PopInst!B:C,2,FALSE)</f>
        <v>5656</v>
      </c>
      <c r="U3" s="37">
        <f>1.96*SQRT((L3*(1-L3))/M3)*SQRT(($S3-M3)/($S3-1))</f>
        <v>1.7615277880198465E-2</v>
      </c>
      <c r="V3" s="37">
        <f>1.96*SQRT((N3*(1-N3))/O3)*SQRT(($S3-O3)/($S3-1))</f>
        <v>1.7464714372399028E-2</v>
      </c>
      <c r="W3" s="37">
        <f>1.96*SQRT((P3*(1-P3))/Q3)*SQRT(($S3-Q3)/($S3-1))</f>
        <v>1.7403091804743597E-2</v>
      </c>
      <c r="Y3" s="46">
        <f>RANK(AB3,AB:AB)</f>
        <v>31</v>
      </c>
      <c r="Z3" s="46">
        <f>RANK(AD3,AD:AD)</f>
        <v>30</v>
      </c>
      <c r="AA3" s="71" t="s">
        <v>577</v>
      </c>
      <c r="AB3" s="45">
        <f>L3*100</f>
        <v>76.599749058971042</v>
      </c>
      <c r="AC3" s="45">
        <f>U3*100</f>
        <v>1.7615277880198466</v>
      </c>
      <c r="AD3" s="45">
        <f>N3*100</f>
        <v>77.082028804007521</v>
      </c>
      <c r="AE3" s="45">
        <f>V3*100</f>
        <v>1.7464714372399028</v>
      </c>
      <c r="AG3" s="47">
        <v>40</v>
      </c>
      <c r="AH3" s="27" t="str">
        <f>VLOOKUP(AG3,Y:AE,3,FALSE)</f>
        <v>U40</v>
      </c>
      <c r="AI3" s="44">
        <f>VLOOKUP(AG3,Y:AE,4,FALSE)</f>
        <v>73.557046979865774</v>
      </c>
      <c r="AJ3" s="44">
        <f>VLOOKUP(AG3,Y:AE,5,FALSE)</f>
        <v>2.4756818066550306</v>
      </c>
      <c r="AK3" s="44" t="str">
        <f>VLOOKUP(AG3,Z:AE,2,FALSE)</f>
        <v>U40</v>
      </c>
      <c r="AL3" s="44">
        <f>VLOOKUP(AG3,Z:AE,5,FALSE)</f>
        <v>70.627503337783764</v>
      </c>
      <c r="AM3" s="44">
        <f>VLOOKUP(AG3,Z:AE,6,FALSE)</f>
        <v>2.5455287057132714</v>
      </c>
    </row>
    <row r="4" spans="1:39" x14ac:dyDescent="0.25">
      <c r="B4" t="s">
        <v>534</v>
      </c>
      <c r="C4">
        <v>0.83294117647058807</v>
      </c>
      <c r="D4">
        <v>1275</v>
      </c>
      <c r="E4">
        <v>0.84729835552075206</v>
      </c>
      <c r="F4">
        <v>1277</v>
      </c>
      <c r="G4">
        <v>0.84160756501182044</v>
      </c>
      <c r="H4">
        <v>1269</v>
      </c>
      <c r="J4" s="40">
        <f t="shared" ref="J4:J42" si="0">VALUE(LEFT(B4,4))</f>
        <v>1034</v>
      </c>
      <c r="L4" s="19">
        <f t="shared" ref="L4:L42" si="1">IF(C4=1,0.9996,IF(C4=0,0.0004,C4))</f>
        <v>0.83294117647058807</v>
      </c>
      <c r="M4" s="19">
        <f t="shared" ref="M4:M42" si="2">D4</f>
        <v>1275</v>
      </c>
      <c r="N4" s="19">
        <f t="shared" ref="N4:N42" si="3">IF(E4=1,0.9996,IF(E4=0,0.0004,E4))</f>
        <v>0.84729835552075206</v>
      </c>
      <c r="O4" s="19">
        <f t="shared" ref="O4:O42" si="4">F4</f>
        <v>1277</v>
      </c>
      <c r="P4" s="19">
        <f t="shared" ref="P4:P42" si="5">IF(G4=1,0.9996,IF(G4=0,0.0004,G4))</f>
        <v>0.84160756501182044</v>
      </c>
      <c r="Q4" s="19">
        <f t="shared" ref="Q4:Q42" si="6">H4</f>
        <v>1269</v>
      </c>
      <c r="S4" s="38">
        <f>VLOOKUP(J4,PopInst!B:C,2,FALSE)</f>
        <v>4389</v>
      </c>
      <c r="U4" s="37">
        <f t="shared" ref="U4:U42" si="7">1.96*SQRT((L4*(1-L4))/M4)*SQRT(($S4-M4)/($S4-1))</f>
        <v>1.724919567908461E-2</v>
      </c>
      <c r="V4" s="37">
        <f t="shared" ref="V4:V42" si="8">1.96*SQRT((N4*(1-N4))/O4)*SQRT(($S4-O4)/($S4-1))</f>
        <v>1.6614495033060606E-2</v>
      </c>
      <c r="W4" s="37">
        <f t="shared" ref="W4:W42" si="9">1.96*SQRT((P4*(1-P4))/Q4)*SQRT(($S4-Q4)/($S4-1))</f>
        <v>1.6939137012376333E-2</v>
      </c>
      <c r="Y4" s="46">
        <f t="shared" ref="Y4:Y42" si="10">RANK(AB4,AB:AB)</f>
        <v>7</v>
      </c>
      <c r="Z4" s="46">
        <f t="shared" ref="Z4:Z42" si="11">RANK(AD4,AD:AD)</f>
        <v>5</v>
      </c>
      <c r="AA4" s="71" t="s">
        <v>579</v>
      </c>
      <c r="AB4" s="45">
        <f t="shared" ref="AB4:AB42" si="12">L4*100</f>
        <v>83.294117647058812</v>
      </c>
      <c r="AC4" s="45">
        <f t="shared" ref="AC4:AC42" si="13">U4*100</f>
        <v>1.724919567908461</v>
      </c>
      <c r="AD4" s="45">
        <f t="shared" ref="AD4:AD42" si="14">N4*100</f>
        <v>84.729835552075201</v>
      </c>
      <c r="AE4" s="45">
        <f t="shared" ref="AE4:AE42" si="15">V4*100</f>
        <v>1.6614495033060606</v>
      </c>
      <c r="AG4" s="47">
        <v>39</v>
      </c>
      <c r="AH4" s="27" t="str">
        <f t="shared" ref="AH4:AH42" si="16">VLOOKUP(AG4,Y:AE,3,FALSE)</f>
        <v>U11</v>
      </c>
      <c r="AI4" s="44">
        <f t="shared" ref="AI4:AI42" si="17">VLOOKUP(AG4,Y:AE,4,FALSE)</f>
        <v>73.651635720601234</v>
      </c>
      <c r="AJ4" s="44">
        <f t="shared" ref="AJ4:AJ42" si="18">VLOOKUP(AG4,Y:AE,5,FALSE)</f>
        <v>2.3314099144045302</v>
      </c>
      <c r="AK4" s="44" t="str">
        <f t="shared" ref="AK4:AK42" si="19">VLOOKUP(AG4,Z:AE,2,FALSE)</f>
        <v>U11</v>
      </c>
      <c r="AL4" s="44">
        <f t="shared" ref="AL4:AL42" si="20">VLOOKUP(AG4,Z:AE,5,FALSE)</f>
        <v>72.663139329806015</v>
      </c>
      <c r="AM4" s="44">
        <f t="shared" ref="AM4:AM42" si="21">VLOOKUP(AG4,Z:AE,6,FALSE)</f>
        <v>2.3549632659923074</v>
      </c>
    </row>
    <row r="5" spans="1:39" x14ac:dyDescent="0.25">
      <c r="B5" t="s">
        <v>535</v>
      </c>
      <c r="C5">
        <v>0.75286478227654707</v>
      </c>
      <c r="D5">
        <v>2618</v>
      </c>
      <c r="E5">
        <v>0.73734297677959515</v>
      </c>
      <c r="F5">
        <v>2627</v>
      </c>
      <c r="G5">
        <v>0.73529411764705854</v>
      </c>
      <c r="H5">
        <v>2618</v>
      </c>
      <c r="J5" s="40">
        <f t="shared" si="0"/>
        <v>1055</v>
      </c>
      <c r="L5" s="19">
        <f t="shared" si="1"/>
        <v>0.75286478227654707</v>
      </c>
      <c r="M5" s="19">
        <f t="shared" si="2"/>
        <v>2618</v>
      </c>
      <c r="N5" s="19">
        <f t="shared" si="3"/>
        <v>0.73734297677959515</v>
      </c>
      <c r="O5" s="19">
        <f t="shared" si="4"/>
        <v>2627</v>
      </c>
      <c r="P5" s="19">
        <f t="shared" si="5"/>
        <v>0.73529411764705854</v>
      </c>
      <c r="Q5" s="19">
        <f t="shared" si="6"/>
        <v>2618</v>
      </c>
      <c r="S5" s="38">
        <f>VLOOKUP(J5,PopInst!B:C,2,FALSE)</f>
        <v>7610</v>
      </c>
      <c r="U5" s="37">
        <f t="shared" si="7"/>
        <v>1.3383526303096614E-2</v>
      </c>
      <c r="V5" s="37">
        <f t="shared" si="8"/>
        <v>1.3618741277698038E-2</v>
      </c>
      <c r="W5" s="37">
        <f t="shared" si="9"/>
        <v>1.3688538713094505E-2</v>
      </c>
      <c r="Y5" s="46">
        <f t="shared" si="10"/>
        <v>36</v>
      </c>
      <c r="Z5" s="46">
        <f t="shared" si="11"/>
        <v>36</v>
      </c>
      <c r="AA5" s="71" t="s">
        <v>595</v>
      </c>
      <c r="AB5" s="45">
        <f t="shared" si="12"/>
        <v>75.286478227654712</v>
      </c>
      <c r="AC5" s="45">
        <f t="shared" si="13"/>
        <v>1.3383526303096613</v>
      </c>
      <c r="AD5" s="45">
        <f t="shared" si="14"/>
        <v>73.734297677959518</v>
      </c>
      <c r="AE5" s="45">
        <f t="shared" si="15"/>
        <v>1.3618741277698039</v>
      </c>
      <c r="AG5" s="47">
        <v>38</v>
      </c>
      <c r="AH5" s="27" t="str">
        <f t="shared" si="16"/>
        <v>U02</v>
      </c>
      <c r="AI5" s="44">
        <f t="shared" si="17"/>
        <v>73.916554508748277</v>
      </c>
      <c r="AJ5" s="44">
        <f t="shared" si="18"/>
        <v>1.2257318993283168</v>
      </c>
      <c r="AK5" s="44" t="str">
        <f t="shared" si="19"/>
        <v>U02</v>
      </c>
      <c r="AL5" s="44">
        <f t="shared" si="20"/>
        <v>72.822580645161366</v>
      </c>
      <c r="AM5" s="44">
        <f t="shared" si="21"/>
        <v>1.2407709534310074</v>
      </c>
    </row>
    <row r="6" spans="1:39" x14ac:dyDescent="0.25">
      <c r="B6" t="s">
        <v>536</v>
      </c>
      <c r="C6">
        <v>0.85072231139646926</v>
      </c>
      <c r="D6">
        <v>1869</v>
      </c>
      <c r="E6">
        <v>0.8300374131480488</v>
      </c>
      <c r="F6">
        <v>1871</v>
      </c>
      <c r="G6">
        <v>0.83100858369098674</v>
      </c>
      <c r="H6">
        <v>1864</v>
      </c>
      <c r="J6" s="40">
        <f t="shared" si="0"/>
        <v>1058</v>
      </c>
      <c r="L6" s="19">
        <f t="shared" si="1"/>
        <v>0.85072231139646926</v>
      </c>
      <c r="M6" s="19">
        <f t="shared" si="2"/>
        <v>1869</v>
      </c>
      <c r="N6" s="19">
        <f t="shared" si="3"/>
        <v>0.8300374131480488</v>
      </c>
      <c r="O6" s="19">
        <f t="shared" si="4"/>
        <v>1871</v>
      </c>
      <c r="P6" s="19">
        <f t="shared" si="5"/>
        <v>0.83100858369098674</v>
      </c>
      <c r="Q6" s="19">
        <f t="shared" si="6"/>
        <v>1864</v>
      </c>
      <c r="S6" s="38">
        <f>VLOOKUP(J6,PopInst!B:C,2,FALSE)</f>
        <v>8699</v>
      </c>
      <c r="U6" s="37">
        <f t="shared" si="7"/>
        <v>1.4316716767936629E-2</v>
      </c>
      <c r="V6" s="37">
        <f t="shared" si="8"/>
        <v>1.5079319131903687E-2</v>
      </c>
      <c r="W6" s="37">
        <f t="shared" si="9"/>
        <v>1.5080917109007264E-2</v>
      </c>
      <c r="Y6" s="46">
        <f t="shared" si="10"/>
        <v>5</v>
      </c>
      <c r="Z6" s="46">
        <f t="shared" si="11"/>
        <v>7</v>
      </c>
      <c r="AA6" s="71" t="s">
        <v>610</v>
      </c>
      <c r="AB6" s="45">
        <f t="shared" si="12"/>
        <v>85.072231139646931</v>
      </c>
      <c r="AC6" s="45">
        <f t="shared" si="13"/>
        <v>1.431671676793663</v>
      </c>
      <c r="AD6" s="45">
        <f t="shared" si="14"/>
        <v>83.003741314804884</v>
      </c>
      <c r="AE6" s="45">
        <f t="shared" si="15"/>
        <v>1.5079319131903686</v>
      </c>
      <c r="AG6" s="47">
        <v>37</v>
      </c>
      <c r="AH6" s="27" t="str">
        <f t="shared" si="16"/>
        <v>U22</v>
      </c>
      <c r="AI6" s="44">
        <f t="shared" si="17"/>
        <v>75.140025850926207</v>
      </c>
      <c r="AJ6" s="44">
        <f t="shared" si="18"/>
        <v>1.4466398360073411</v>
      </c>
      <c r="AK6" s="44" t="str">
        <f t="shared" si="19"/>
        <v>U10</v>
      </c>
      <c r="AL6" s="44">
        <f t="shared" si="20"/>
        <v>73.524096385541995</v>
      </c>
      <c r="AM6" s="44">
        <f t="shared" si="21"/>
        <v>1.2453442694904802</v>
      </c>
    </row>
    <row r="7" spans="1:39" x14ac:dyDescent="0.25">
      <c r="B7" t="s">
        <v>537</v>
      </c>
      <c r="C7">
        <v>0.79877112135176653</v>
      </c>
      <c r="D7">
        <v>651</v>
      </c>
      <c r="E7">
        <v>0.80952380952380965</v>
      </c>
      <c r="F7">
        <v>651</v>
      </c>
      <c r="G7">
        <v>0.8110599078341012</v>
      </c>
      <c r="H7">
        <v>651</v>
      </c>
      <c r="J7" s="40">
        <f t="shared" si="0"/>
        <v>2154</v>
      </c>
      <c r="L7" s="19">
        <f t="shared" si="1"/>
        <v>0.79877112135176653</v>
      </c>
      <c r="M7" s="19">
        <f t="shared" si="2"/>
        <v>651</v>
      </c>
      <c r="N7" s="19">
        <f t="shared" si="3"/>
        <v>0.80952380952380965</v>
      </c>
      <c r="O7" s="19">
        <f t="shared" si="4"/>
        <v>651</v>
      </c>
      <c r="P7" s="19">
        <f t="shared" si="5"/>
        <v>0.8110599078341012</v>
      </c>
      <c r="Q7" s="19">
        <f t="shared" si="6"/>
        <v>651</v>
      </c>
      <c r="S7" s="38">
        <f>VLOOKUP(J7,PopInst!B:C,2,FALSE)</f>
        <v>2989</v>
      </c>
      <c r="U7" s="37">
        <f t="shared" si="7"/>
        <v>2.7242933167932321E-2</v>
      </c>
      <c r="V7" s="37">
        <f t="shared" si="8"/>
        <v>2.6682879536409108E-2</v>
      </c>
      <c r="W7" s="37">
        <f t="shared" si="9"/>
        <v>2.660027107009226E-2</v>
      </c>
      <c r="Y7" s="46">
        <f t="shared" si="10"/>
        <v>17</v>
      </c>
      <c r="Z7" s="46">
        <f t="shared" si="11"/>
        <v>13</v>
      </c>
      <c r="AA7" s="71" t="s">
        <v>606</v>
      </c>
      <c r="AB7" s="45">
        <f t="shared" si="12"/>
        <v>79.87711213517666</v>
      </c>
      <c r="AC7" s="45">
        <f t="shared" si="13"/>
        <v>2.7242933167932319</v>
      </c>
      <c r="AD7" s="45">
        <f t="shared" si="14"/>
        <v>80.952380952380963</v>
      </c>
      <c r="AE7" s="45">
        <f t="shared" si="15"/>
        <v>2.668287953640911</v>
      </c>
      <c r="AG7" s="47">
        <v>36</v>
      </c>
      <c r="AH7" s="27" t="str">
        <f t="shared" si="16"/>
        <v>U23</v>
      </c>
      <c r="AI7" s="44">
        <f t="shared" si="17"/>
        <v>75.286478227654712</v>
      </c>
      <c r="AJ7" s="44">
        <f t="shared" si="18"/>
        <v>1.3383526303096613</v>
      </c>
      <c r="AK7" s="44" t="str">
        <f t="shared" si="19"/>
        <v>U23</v>
      </c>
      <c r="AL7" s="44">
        <f t="shared" si="20"/>
        <v>73.734297677959518</v>
      </c>
      <c r="AM7" s="44">
        <f t="shared" si="21"/>
        <v>1.3618741277698039</v>
      </c>
    </row>
    <row r="8" spans="1:39" x14ac:dyDescent="0.25">
      <c r="B8" t="s">
        <v>538</v>
      </c>
      <c r="C8">
        <v>0.77467811158798261</v>
      </c>
      <c r="D8">
        <v>2330</v>
      </c>
      <c r="E8">
        <v>0.77753964852121871</v>
      </c>
      <c r="F8">
        <v>2333</v>
      </c>
      <c r="G8">
        <v>0.769527896995709</v>
      </c>
      <c r="H8">
        <v>2330</v>
      </c>
      <c r="J8" s="40">
        <f t="shared" si="0"/>
        <v>2177</v>
      </c>
      <c r="L8" s="19">
        <f t="shared" si="1"/>
        <v>0.77467811158798261</v>
      </c>
      <c r="M8" s="19">
        <f t="shared" si="2"/>
        <v>2330</v>
      </c>
      <c r="N8" s="19">
        <f t="shared" si="3"/>
        <v>0.77753964852121871</v>
      </c>
      <c r="O8" s="19">
        <f t="shared" si="4"/>
        <v>2333</v>
      </c>
      <c r="P8" s="19">
        <f t="shared" si="5"/>
        <v>0.769527896995709</v>
      </c>
      <c r="Q8" s="19">
        <f t="shared" si="6"/>
        <v>2330</v>
      </c>
      <c r="S8" s="38">
        <f>VLOOKUP(J8,PopInst!B:C,2,FALSE)</f>
        <v>9622</v>
      </c>
      <c r="U8" s="37">
        <f t="shared" si="7"/>
        <v>1.476908762973949E-2</v>
      </c>
      <c r="V8" s="37">
        <f t="shared" si="8"/>
        <v>1.4689606128738555E-2</v>
      </c>
      <c r="W8" s="37">
        <f t="shared" si="9"/>
        <v>1.4887188936070878E-2</v>
      </c>
      <c r="Y8" s="46">
        <f t="shared" si="10"/>
        <v>28</v>
      </c>
      <c r="Z8" s="46">
        <f t="shared" si="11"/>
        <v>27</v>
      </c>
      <c r="AA8" s="71" t="s">
        <v>607</v>
      </c>
      <c r="AB8" s="45">
        <f t="shared" si="12"/>
        <v>77.467811158798256</v>
      </c>
      <c r="AC8" s="45">
        <f t="shared" si="13"/>
        <v>1.476908762973949</v>
      </c>
      <c r="AD8" s="45">
        <f t="shared" si="14"/>
        <v>77.753964852121868</v>
      </c>
      <c r="AE8" s="45">
        <f t="shared" si="15"/>
        <v>1.4689606128738555</v>
      </c>
      <c r="AG8" s="47">
        <v>35</v>
      </c>
      <c r="AH8" s="27" t="str">
        <f t="shared" si="16"/>
        <v>U25</v>
      </c>
      <c r="AI8" s="44">
        <f t="shared" si="17"/>
        <v>75.908183632734094</v>
      </c>
      <c r="AJ8" s="44">
        <f t="shared" si="18"/>
        <v>0.99928596883495391</v>
      </c>
      <c r="AK8" s="44" t="str">
        <f t="shared" si="19"/>
        <v>U29</v>
      </c>
      <c r="AL8" s="44">
        <f t="shared" si="20"/>
        <v>74.462365591397912</v>
      </c>
      <c r="AM8" s="44">
        <f t="shared" si="21"/>
        <v>1.7850503393880934</v>
      </c>
    </row>
    <row r="9" spans="1:39" x14ac:dyDescent="0.25">
      <c r="B9" t="s">
        <v>539</v>
      </c>
      <c r="C9">
        <v>0.7633536173089942</v>
      </c>
      <c r="D9">
        <v>1479</v>
      </c>
      <c r="E9">
        <v>0.74462365591397917</v>
      </c>
      <c r="F9">
        <v>1488</v>
      </c>
      <c r="G9">
        <v>0.75841184387617722</v>
      </c>
      <c r="H9">
        <v>1486</v>
      </c>
      <c r="J9" s="40">
        <f t="shared" si="0"/>
        <v>2200</v>
      </c>
      <c r="L9" s="19">
        <f t="shared" si="1"/>
        <v>0.7633536173089942</v>
      </c>
      <c r="M9" s="19">
        <f t="shared" si="2"/>
        <v>1479</v>
      </c>
      <c r="N9" s="19">
        <f t="shared" si="3"/>
        <v>0.74462365591397917</v>
      </c>
      <c r="O9" s="19">
        <f t="shared" si="4"/>
        <v>1488</v>
      </c>
      <c r="P9" s="19">
        <f t="shared" si="5"/>
        <v>0.75841184387617722</v>
      </c>
      <c r="Q9" s="19">
        <f t="shared" si="6"/>
        <v>1486</v>
      </c>
      <c r="S9" s="38">
        <f>VLOOKUP(J9,PopInst!B:C,2,FALSE)</f>
        <v>4238</v>
      </c>
      <c r="U9" s="37">
        <f t="shared" si="7"/>
        <v>1.7479597248709719E-2</v>
      </c>
      <c r="V9" s="37">
        <f t="shared" si="8"/>
        <v>1.7850503393880935E-2</v>
      </c>
      <c r="W9" s="37">
        <f t="shared" si="9"/>
        <v>1.7540098274112324E-2</v>
      </c>
      <c r="Y9" s="46">
        <f t="shared" si="10"/>
        <v>33</v>
      </c>
      <c r="Z9" s="46">
        <f t="shared" si="11"/>
        <v>35</v>
      </c>
      <c r="AA9" s="71" t="s">
        <v>601</v>
      </c>
      <c r="AB9" s="45">
        <f t="shared" si="12"/>
        <v>76.335361730899422</v>
      </c>
      <c r="AC9" s="45">
        <f t="shared" si="13"/>
        <v>1.747959724870972</v>
      </c>
      <c r="AD9" s="45">
        <f t="shared" si="14"/>
        <v>74.462365591397912</v>
      </c>
      <c r="AE9" s="45">
        <f t="shared" si="15"/>
        <v>1.7850503393880934</v>
      </c>
      <c r="AG9" s="47">
        <v>34</v>
      </c>
      <c r="AH9" s="27" t="str">
        <f t="shared" si="16"/>
        <v>U10</v>
      </c>
      <c r="AI9" s="44">
        <f t="shared" si="17"/>
        <v>76.066565809379796</v>
      </c>
      <c r="AJ9" s="44">
        <f t="shared" si="18"/>
        <v>1.2083017300902608</v>
      </c>
      <c r="AK9" s="44" t="str">
        <f t="shared" si="19"/>
        <v>U19</v>
      </c>
      <c r="AL9" s="44">
        <f t="shared" si="20"/>
        <v>74.823736780258528</v>
      </c>
      <c r="AM9" s="44">
        <f t="shared" si="21"/>
        <v>1.3022016480019361</v>
      </c>
    </row>
    <row r="10" spans="1:39" x14ac:dyDescent="0.25">
      <c r="B10" t="s">
        <v>540</v>
      </c>
      <c r="C10">
        <v>0.79197080291970845</v>
      </c>
      <c r="D10">
        <v>1370</v>
      </c>
      <c r="E10">
        <v>0.78134110787172006</v>
      </c>
      <c r="F10">
        <v>1372</v>
      </c>
      <c r="G10">
        <v>0.7706355003652301</v>
      </c>
      <c r="H10">
        <v>1369</v>
      </c>
      <c r="J10" s="40">
        <f t="shared" si="0"/>
        <v>2201</v>
      </c>
      <c r="L10" s="19">
        <f t="shared" si="1"/>
        <v>0.79197080291970845</v>
      </c>
      <c r="M10" s="19">
        <f t="shared" si="2"/>
        <v>1370</v>
      </c>
      <c r="N10" s="19">
        <f t="shared" si="3"/>
        <v>0.78134110787172006</v>
      </c>
      <c r="O10" s="19">
        <f t="shared" si="4"/>
        <v>1372</v>
      </c>
      <c r="P10" s="19">
        <f t="shared" si="5"/>
        <v>0.7706355003652301</v>
      </c>
      <c r="Q10" s="19">
        <f t="shared" si="6"/>
        <v>1369</v>
      </c>
      <c r="S10" s="38">
        <f>VLOOKUP(J10,PopInst!B:C,2,FALSE)</f>
        <v>5608</v>
      </c>
      <c r="U10" s="37">
        <f t="shared" si="7"/>
        <v>1.8686489357140224E-2</v>
      </c>
      <c r="V10" s="37">
        <f t="shared" si="8"/>
        <v>1.9010591158176427E-2</v>
      </c>
      <c r="W10" s="37">
        <f t="shared" si="9"/>
        <v>1.936459343316628E-2</v>
      </c>
      <c r="Y10" s="46">
        <f t="shared" si="10"/>
        <v>22</v>
      </c>
      <c r="Z10" s="46">
        <f t="shared" si="11"/>
        <v>25</v>
      </c>
      <c r="AA10" s="71" t="s">
        <v>585</v>
      </c>
      <c r="AB10" s="45">
        <f t="shared" si="12"/>
        <v>79.197080291970849</v>
      </c>
      <c r="AC10" s="45">
        <f t="shared" si="13"/>
        <v>1.8686489357140224</v>
      </c>
      <c r="AD10" s="45">
        <f t="shared" si="14"/>
        <v>78.134110787172006</v>
      </c>
      <c r="AE10" s="45">
        <f t="shared" si="15"/>
        <v>1.9010591158176426</v>
      </c>
      <c r="AG10" s="47">
        <v>33</v>
      </c>
      <c r="AH10" s="27" t="str">
        <f t="shared" si="16"/>
        <v>U29</v>
      </c>
      <c r="AI10" s="44">
        <f t="shared" si="17"/>
        <v>76.335361730899422</v>
      </c>
      <c r="AJ10" s="44">
        <f t="shared" si="18"/>
        <v>1.747959724870972</v>
      </c>
      <c r="AK10" s="44" t="str">
        <f t="shared" si="19"/>
        <v>U25</v>
      </c>
      <c r="AL10" s="44">
        <f t="shared" si="20"/>
        <v>76.058858620003718</v>
      </c>
      <c r="AM10" s="44">
        <f t="shared" si="21"/>
        <v>0.9944955416798622</v>
      </c>
    </row>
    <row r="11" spans="1:39" x14ac:dyDescent="0.25">
      <c r="B11" t="s">
        <v>541</v>
      </c>
      <c r="C11">
        <v>0.83706225680933788</v>
      </c>
      <c r="D11">
        <v>2056</v>
      </c>
      <c r="E11">
        <v>0.83852140077821014</v>
      </c>
      <c r="F11">
        <v>2056</v>
      </c>
      <c r="G11">
        <v>0.8541463414634145</v>
      </c>
      <c r="H11">
        <v>2050</v>
      </c>
      <c r="J11" s="40">
        <f t="shared" si="0"/>
        <v>2235</v>
      </c>
      <c r="L11" s="19">
        <f t="shared" si="1"/>
        <v>0.83706225680933788</v>
      </c>
      <c r="M11" s="19">
        <f t="shared" si="2"/>
        <v>2056</v>
      </c>
      <c r="N11" s="19">
        <f t="shared" si="3"/>
        <v>0.83852140077821014</v>
      </c>
      <c r="O11" s="19">
        <f t="shared" si="4"/>
        <v>2056</v>
      </c>
      <c r="P11" s="19">
        <f t="shared" si="5"/>
        <v>0.8541463414634145</v>
      </c>
      <c r="Q11" s="19">
        <f t="shared" si="6"/>
        <v>2050</v>
      </c>
      <c r="S11" s="38">
        <f>VLOOKUP(J11,PopInst!B:C,2,FALSE)</f>
        <v>7123</v>
      </c>
      <c r="U11" s="37">
        <f t="shared" si="7"/>
        <v>1.3465072993098594E-2</v>
      </c>
      <c r="V11" s="37">
        <f t="shared" si="8"/>
        <v>1.3416324251603103E-2</v>
      </c>
      <c r="W11" s="37">
        <f t="shared" si="9"/>
        <v>1.2895417087722931E-2</v>
      </c>
      <c r="Y11" s="46">
        <f t="shared" si="10"/>
        <v>6</v>
      </c>
      <c r="Z11" s="46">
        <f t="shared" si="11"/>
        <v>6</v>
      </c>
      <c r="AA11" s="71" t="s">
        <v>580</v>
      </c>
      <c r="AB11" s="45">
        <f t="shared" si="12"/>
        <v>83.706225680933784</v>
      </c>
      <c r="AC11" s="45">
        <f t="shared" si="13"/>
        <v>1.3465072993098595</v>
      </c>
      <c r="AD11" s="45">
        <f t="shared" si="14"/>
        <v>83.852140077821019</v>
      </c>
      <c r="AE11" s="45">
        <f t="shared" si="15"/>
        <v>1.3416324251603102</v>
      </c>
      <c r="AG11" s="47">
        <v>32</v>
      </c>
      <c r="AH11" s="27" t="str">
        <f t="shared" si="16"/>
        <v>U19</v>
      </c>
      <c r="AI11" s="44">
        <f t="shared" si="17"/>
        <v>76.347569955817306</v>
      </c>
      <c r="AJ11" s="44">
        <f t="shared" si="18"/>
        <v>1.2770824671100169</v>
      </c>
      <c r="AK11" s="44" t="str">
        <f t="shared" si="19"/>
        <v>U09</v>
      </c>
      <c r="AL11" s="44">
        <f t="shared" si="20"/>
        <v>76.513538180712018</v>
      </c>
      <c r="AM11" s="44">
        <f t="shared" si="21"/>
        <v>1.2519562068818542</v>
      </c>
    </row>
    <row r="12" spans="1:39" x14ac:dyDescent="0.25">
      <c r="B12" t="s">
        <v>542</v>
      </c>
      <c r="C12">
        <v>0.76962252846015589</v>
      </c>
      <c r="D12">
        <v>3338</v>
      </c>
      <c r="E12">
        <v>0.76553166069295031</v>
      </c>
      <c r="F12">
        <v>3348</v>
      </c>
      <c r="G12">
        <v>0.7535232383808087</v>
      </c>
      <c r="H12">
        <v>3335</v>
      </c>
      <c r="J12" s="40">
        <f t="shared" si="0"/>
        <v>2236</v>
      </c>
      <c r="L12" s="19">
        <f t="shared" si="1"/>
        <v>0.76962252846015589</v>
      </c>
      <c r="M12" s="19">
        <f t="shared" si="2"/>
        <v>3338</v>
      </c>
      <c r="N12" s="19">
        <f t="shared" si="3"/>
        <v>0.76553166069295031</v>
      </c>
      <c r="O12" s="19">
        <f t="shared" si="4"/>
        <v>3348</v>
      </c>
      <c r="P12" s="19">
        <f t="shared" si="5"/>
        <v>0.7535232383808087</v>
      </c>
      <c r="Q12" s="19">
        <f t="shared" si="6"/>
        <v>3335</v>
      </c>
      <c r="S12" s="38">
        <f>VLOOKUP(J12,PopInst!B:C,2,FALSE)</f>
        <v>12988</v>
      </c>
      <c r="U12" s="37">
        <f t="shared" si="7"/>
        <v>1.2313486293072976E-2</v>
      </c>
      <c r="V12" s="37">
        <f t="shared" si="8"/>
        <v>1.2364345311079043E-2</v>
      </c>
      <c r="W12" s="37">
        <f t="shared" si="9"/>
        <v>1.261017750455619E-2</v>
      </c>
      <c r="Y12" s="46">
        <f t="shared" si="10"/>
        <v>30</v>
      </c>
      <c r="Z12" s="46">
        <f t="shared" si="11"/>
        <v>31</v>
      </c>
      <c r="AA12" s="71" t="s">
        <v>611</v>
      </c>
      <c r="AB12" s="45">
        <f t="shared" si="12"/>
        <v>76.962252846015588</v>
      </c>
      <c r="AC12" s="45">
        <f t="shared" si="13"/>
        <v>1.2313486293072975</v>
      </c>
      <c r="AD12" s="45">
        <f t="shared" si="14"/>
        <v>76.553166069295031</v>
      </c>
      <c r="AE12" s="45">
        <f t="shared" si="15"/>
        <v>1.2364345311079044</v>
      </c>
      <c r="AG12" s="47">
        <v>31</v>
      </c>
      <c r="AH12" s="27" t="str">
        <f t="shared" si="16"/>
        <v>U05</v>
      </c>
      <c r="AI12" s="44">
        <f t="shared" si="17"/>
        <v>76.599749058971042</v>
      </c>
      <c r="AJ12" s="44">
        <f t="shared" si="18"/>
        <v>1.7615277880198466</v>
      </c>
      <c r="AK12" s="44" t="str">
        <f t="shared" si="19"/>
        <v>U39</v>
      </c>
      <c r="AL12" s="44">
        <f t="shared" si="20"/>
        <v>76.553166069295031</v>
      </c>
      <c r="AM12" s="44">
        <f t="shared" si="21"/>
        <v>1.2364345311079044</v>
      </c>
    </row>
    <row r="13" spans="1:39" x14ac:dyDescent="0.25">
      <c r="B13" t="s">
        <v>543</v>
      </c>
      <c r="C13">
        <v>0.79523809523809619</v>
      </c>
      <c r="D13">
        <v>1470</v>
      </c>
      <c r="E13">
        <v>0.80581867388362594</v>
      </c>
      <c r="F13">
        <v>1478</v>
      </c>
      <c r="G13">
        <v>0.81534283774609662</v>
      </c>
      <c r="H13">
        <v>1473</v>
      </c>
      <c r="J13" s="40">
        <f t="shared" si="0"/>
        <v>2241</v>
      </c>
      <c r="L13" s="19">
        <f t="shared" si="1"/>
        <v>0.79523809523809619</v>
      </c>
      <c r="M13" s="19">
        <f t="shared" si="2"/>
        <v>1470</v>
      </c>
      <c r="N13" s="19">
        <f t="shared" si="3"/>
        <v>0.80581867388362594</v>
      </c>
      <c r="O13" s="19">
        <f t="shared" si="4"/>
        <v>1478</v>
      </c>
      <c r="P13" s="19">
        <f t="shared" si="5"/>
        <v>0.81534283774609662</v>
      </c>
      <c r="Q13" s="19">
        <f t="shared" si="6"/>
        <v>1473</v>
      </c>
      <c r="S13" s="38">
        <f>VLOOKUP(J13,PopInst!B:C,2,FALSE)</f>
        <v>6385</v>
      </c>
      <c r="U13" s="37">
        <f t="shared" si="7"/>
        <v>1.8100305062321805E-2</v>
      </c>
      <c r="V13" s="37">
        <f t="shared" si="8"/>
        <v>1.7680837765262997E-2</v>
      </c>
      <c r="W13" s="37">
        <f t="shared" si="9"/>
        <v>1.7381635834436786E-2</v>
      </c>
      <c r="Y13" s="46">
        <f t="shared" si="10"/>
        <v>20</v>
      </c>
      <c r="Z13" s="46">
        <f t="shared" si="11"/>
        <v>18</v>
      </c>
      <c r="AA13" s="71" t="s">
        <v>602</v>
      </c>
      <c r="AB13" s="45">
        <f t="shared" si="12"/>
        <v>79.523809523809618</v>
      </c>
      <c r="AC13" s="45">
        <f t="shared" si="13"/>
        <v>1.8100305062321804</v>
      </c>
      <c r="AD13" s="45">
        <f t="shared" si="14"/>
        <v>80.581867388362596</v>
      </c>
      <c r="AE13" s="45">
        <f t="shared" si="15"/>
        <v>1.7680837765262996</v>
      </c>
      <c r="AG13" s="47">
        <v>30</v>
      </c>
      <c r="AH13" s="27" t="str">
        <f t="shared" si="16"/>
        <v>U39</v>
      </c>
      <c r="AI13" s="44">
        <f t="shared" si="17"/>
        <v>76.962252846015588</v>
      </c>
      <c r="AJ13" s="44">
        <f t="shared" si="18"/>
        <v>1.2313486293072975</v>
      </c>
      <c r="AK13" s="44" t="str">
        <f t="shared" si="19"/>
        <v>U05</v>
      </c>
      <c r="AL13" s="44">
        <f t="shared" si="20"/>
        <v>77.082028804007521</v>
      </c>
      <c r="AM13" s="44">
        <f t="shared" si="21"/>
        <v>1.7464714372399028</v>
      </c>
    </row>
    <row r="14" spans="1:39" x14ac:dyDescent="0.25">
      <c r="B14" t="s">
        <v>544</v>
      </c>
      <c r="C14">
        <v>0.7355704697986577</v>
      </c>
      <c r="D14">
        <v>745</v>
      </c>
      <c r="E14">
        <v>0.70627503337783759</v>
      </c>
      <c r="F14">
        <v>749</v>
      </c>
      <c r="G14">
        <v>0.74666666666666714</v>
      </c>
      <c r="H14">
        <v>750</v>
      </c>
      <c r="J14" s="40">
        <f t="shared" si="0"/>
        <v>3001</v>
      </c>
      <c r="L14" s="19">
        <f t="shared" si="1"/>
        <v>0.7355704697986577</v>
      </c>
      <c r="M14" s="19">
        <f t="shared" si="2"/>
        <v>745</v>
      </c>
      <c r="N14" s="19">
        <f t="shared" si="3"/>
        <v>0.70627503337783759</v>
      </c>
      <c r="O14" s="19">
        <f t="shared" si="4"/>
        <v>749</v>
      </c>
      <c r="P14" s="19">
        <f t="shared" si="5"/>
        <v>0.74666666666666714</v>
      </c>
      <c r="Q14" s="19">
        <f t="shared" si="6"/>
        <v>750</v>
      </c>
      <c r="S14" s="38">
        <f>VLOOKUP(J14,PopInst!B:C,2,FALSE)</f>
        <v>1914</v>
      </c>
      <c r="U14" s="37">
        <f t="shared" si="7"/>
        <v>2.4756818066550307E-2</v>
      </c>
      <c r="V14" s="37">
        <f t="shared" si="8"/>
        <v>2.5455287057132715E-2</v>
      </c>
      <c r="W14" s="37">
        <f t="shared" si="9"/>
        <v>2.4280297033822444E-2</v>
      </c>
      <c r="Y14" s="46">
        <f t="shared" si="10"/>
        <v>40</v>
      </c>
      <c r="Z14" s="46">
        <f t="shared" si="11"/>
        <v>40</v>
      </c>
      <c r="AA14" s="71" t="s">
        <v>612</v>
      </c>
      <c r="AB14" s="45">
        <f t="shared" si="12"/>
        <v>73.557046979865774</v>
      </c>
      <c r="AC14" s="45">
        <f t="shared" si="13"/>
        <v>2.4756818066550306</v>
      </c>
      <c r="AD14" s="45">
        <f t="shared" si="14"/>
        <v>70.627503337783764</v>
      </c>
      <c r="AE14" s="45">
        <f t="shared" si="15"/>
        <v>2.5455287057132714</v>
      </c>
      <c r="AG14" s="47">
        <v>29</v>
      </c>
      <c r="AH14" s="27" t="str">
        <f t="shared" si="16"/>
        <v>U24</v>
      </c>
      <c r="AI14" s="44">
        <f t="shared" si="17"/>
        <v>77.307692307692349</v>
      </c>
      <c r="AJ14" s="44">
        <f t="shared" si="18"/>
        <v>2.2198350421193536</v>
      </c>
      <c r="AK14" s="44" t="str">
        <f t="shared" si="19"/>
        <v>U22</v>
      </c>
      <c r="AL14" s="44">
        <f t="shared" si="20"/>
        <v>77.442961687472973</v>
      </c>
      <c r="AM14" s="44">
        <f t="shared" si="21"/>
        <v>1.3980735355582175</v>
      </c>
    </row>
    <row r="15" spans="1:39" x14ac:dyDescent="0.25">
      <c r="B15" t="s">
        <v>545</v>
      </c>
      <c r="C15">
        <v>0.8928571428571429</v>
      </c>
      <c r="D15">
        <v>420</v>
      </c>
      <c r="E15">
        <v>0.89285714285714335</v>
      </c>
      <c r="F15">
        <v>420</v>
      </c>
      <c r="G15">
        <v>0.9112709832134287</v>
      </c>
      <c r="H15">
        <v>417</v>
      </c>
      <c r="J15" s="40">
        <f t="shared" si="0"/>
        <v>3003</v>
      </c>
      <c r="L15" s="19">
        <f t="shared" si="1"/>
        <v>0.8928571428571429</v>
      </c>
      <c r="M15" s="19">
        <f t="shared" si="2"/>
        <v>420</v>
      </c>
      <c r="N15" s="19">
        <f t="shared" si="3"/>
        <v>0.89285714285714335</v>
      </c>
      <c r="O15" s="19">
        <f t="shared" si="4"/>
        <v>420</v>
      </c>
      <c r="P15" s="19">
        <f t="shared" si="5"/>
        <v>0.9112709832134287</v>
      </c>
      <c r="Q15" s="19">
        <f t="shared" si="6"/>
        <v>417</v>
      </c>
      <c r="S15" s="38">
        <f>VLOOKUP(J15,PopInst!B:C,2,FALSE)</f>
        <v>1453</v>
      </c>
      <c r="U15" s="37">
        <f t="shared" si="7"/>
        <v>2.4950018908332931E-2</v>
      </c>
      <c r="V15" s="37">
        <f t="shared" si="8"/>
        <v>2.4950018908332885E-2</v>
      </c>
      <c r="W15" s="37">
        <f t="shared" si="9"/>
        <v>2.3053730863347263E-2</v>
      </c>
      <c r="Y15" s="46">
        <f t="shared" si="10"/>
        <v>1</v>
      </c>
      <c r="Z15" s="46">
        <f t="shared" si="11"/>
        <v>3</v>
      </c>
      <c r="AA15" s="71" t="s">
        <v>584</v>
      </c>
      <c r="AB15" s="45">
        <f t="shared" si="12"/>
        <v>89.285714285714292</v>
      </c>
      <c r="AC15" s="45">
        <f t="shared" si="13"/>
        <v>2.4950018908332932</v>
      </c>
      <c r="AD15" s="45">
        <f t="shared" si="14"/>
        <v>89.285714285714334</v>
      </c>
      <c r="AE15" s="45">
        <f t="shared" si="15"/>
        <v>2.4950018908332887</v>
      </c>
      <c r="AG15" s="47">
        <v>28</v>
      </c>
      <c r="AH15" s="27" t="str">
        <f t="shared" si="16"/>
        <v>U35</v>
      </c>
      <c r="AI15" s="44">
        <f t="shared" si="17"/>
        <v>77.467811158798256</v>
      </c>
      <c r="AJ15" s="44">
        <f t="shared" si="18"/>
        <v>1.476908762973949</v>
      </c>
      <c r="AK15" s="44" t="str">
        <f t="shared" si="19"/>
        <v>U24</v>
      </c>
      <c r="AL15" s="44">
        <f t="shared" si="20"/>
        <v>77.574590952839216</v>
      </c>
      <c r="AM15" s="44">
        <f t="shared" si="21"/>
        <v>2.2119468034871184</v>
      </c>
    </row>
    <row r="16" spans="1:39" x14ac:dyDescent="0.25">
      <c r="B16" t="s">
        <v>546</v>
      </c>
      <c r="C16">
        <v>0.73916554508748278</v>
      </c>
      <c r="D16">
        <v>3715</v>
      </c>
      <c r="E16">
        <v>0.72822580645161361</v>
      </c>
      <c r="F16">
        <v>3720</v>
      </c>
      <c r="G16">
        <v>0.75585464333782171</v>
      </c>
      <c r="H16">
        <v>3715</v>
      </c>
      <c r="J16" s="40">
        <f t="shared" si="0"/>
        <v>3004</v>
      </c>
      <c r="L16" s="19">
        <f t="shared" si="1"/>
        <v>0.73916554508748278</v>
      </c>
      <c r="M16" s="19">
        <f t="shared" si="2"/>
        <v>3715</v>
      </c>
      <c r="N16" s="19">
        <f t="shared" si="3"/>
        <v>0.72822580645161361</v>
      </c>
      <c r="O16" s="19">
        <f t="shared" si="4"/>
        <v>3720</v>
      </c>
      <c r="P16" s="19">
        <f t="shared" si="5"/>
        <v>0.75585464333782171</v>
      </c>
      <c r="Q16" s="19">
        <f t="shared" si="6"/>
        <v>3715</v>
      </c>
      <c r="S16" s="38">
        <f>VLOOKUP(J16,PopInst!B:C,2,FALSE)</f>
        <v>15073</v>
      </c>
      <c r="U16" s="37">
        <f t="shared" si="7"/>
        <v>1.2257318993283169E-2</v>
      </c>
      <c r="V16" s="37">
        <f t="shared" si="8"/>
        <v>1.2407709534310075E-2</v>
      </c>
      <c r="W16" s="37">
        <f t="shared" si="9"/>
        <v>1.1991831815028411E-2</v>
      </c>
      <c r="Y16" s="46">
        <f t="shared" si="10"/>
        <v>38</v>
      </c>
      <c r="Z16" s="46">
        <f t="shared" si="11"/>
        <v>38</v>
      </c>
      <c r="AA16" s="71" t="s">
        <v>574</v>
      </c>
      <c r="AB16" s="45">
        <f t="shared" si="12"/>
        <v>73.916554508748277</v>
      </c>
      <c r="AC16" s="45">
        <f t="shared" si="13"/>
        <v>1.2257318993283168</v>
      </c>
      <c r="AD16" s="45">
        <f t="shared" si="14"/>
        <v>72.822580645161366</v>
      </c>
      <c r="AE16" s="45">
        <f t="shared" si="15"/>
        <v>1.2407709534310074</v>
      </c>
      <c r="AG16" s="47">
        <v>27</v>
      </c>
      <c r="AH16" s="27" t="str">
        <f t="shared" si="16"/>
        <v>U09</v>
      </c>
      <c r="AI16" s="44">
        <f t="shared" si="17"/>
        <v>77.500000000000057</v>
      </c>
      <c r="AJ16" s="44">
        <f t="shared" si="18"/>
        <v>1.2350184222257943</v>
      </c>
      <c r="AK16" s="44" t="str">
        <f t="shared" si="19"/>
        <v>U35</v>
      </c>
      <c r="AL16" s="44">
        <f t="shared" si="20"/>
        <v>77.753964852121868</v>
      </c>
      <c r="AM16" s="44">
        <f t="shared" si="21"/>
        <v>1.4689606128738555</v>
      </c>
    </row>
    <row r="17" spans="2:39" x14ac:dyDescent="0.25">
      <c r="B17" t="s">
        <v>547</v>
      </c>
      <c r="C17">
        <v>0.76066565809379794</v>
      </c>
      <c r="D17">
        <v>3305</v>
      </c>
      <c r="E17">
        <v>0.73524096385541993</v>
      </c>
      <c r="F17">
        <v>3320</v>
      </c>
      <c r="G17">
        <v>0.75203865901540301</v>
      </c>
      <c r="H17">
        <v>3311</v>
      </c>
      <c r="J17" s="40">
        <f t="shared" si="0"/>
        <v>3005</v>
      </c>
      <c r="L17" s="19">
        <f t="shared" si="1"/>
        <v>0.76066565809379794</v>
      </c>
      <c r="M17" s="19">
        <f t="shared" si="2"/>
        <v>3305</v>
      </c>
      <c r="N17" s="19">
        <f t="shared" si="3"/>
        <v>0.73524096385541993</v>
      </c>
      <c r="O17" s="19">
        <f t="shared" si="4"/>
        <v>3320</v>
      </c>
      <c r="P17" s="19">
        <f t="shared" si="5"/>
        <v>0.75203865901540301</v>
      </c>
      <c r="Q17" s="19">
        <f t="shared" si="6"/>
        <v>3311</v>
      </c>
      <c r="S17" s="38">
        <f>VLOOKUP(J17,PopInst!B:C,2,FALSE)</f>
        <v>10657</v>
      </c>
      <c r="U17" s="37">
        <f t="shared" si="7"/>
        <v>1.2083017300902608E-2</v>
      </c>
      <c r="V17" s="37">
        <f t="shared" si="8"/>
        <v>1.2453442694904802E-2</v>
      </c>
      <c r="W17" s="37">
        <f t="shared" si="9"/>
        <v>1.2212846776297448E-2</v>
      </c>
      <c r="Y17" s="46">
        <f t="shared" si="10"/>
        <v>34</v>
      </c>
      <c r="Z17" s="46">
        <f t="shared" si="11"/>
        <v>37</v>
      </c>
      <c r="AA17" s="71" t="s">
        <v>582</v>
      </c>
      <c r="AB17" s="45">
        <f t="shared" si="12"/>
        <v>76.066565809379796</v>
      </c>
      <c r="AC17" s="45">
        <f t="shared" si="13"/>
        <v>1.2083017300902608</v>
      </c>
      <c r="AD17" s="45">
        <f t="shared" si="14"/>
        <v>73.524096385541995</v>
      </c>
      <c r="AE17" s="45">
        <f t="shared" si="15"/>
        <v>1.2453442694904802</v>
      </c>
      <c r="AG17" s="47">
        <v>26</v>
      </c>
      <c r="AH17" s="27" t="str">
        <f t="shared" si="16"/>
        <v>U06</v>
      </c>
      <c r="AI17" s="44">
        <f t="shared" si="17"/>
        <v>78.120009126169208</v>
      </c>
      <c r="AJ17" s="44">
        <f t="shared" si="18"/>
        <v>1.0223037809304594</v>
      </c>
      <c r="AK17" s="44" t="str">
        <f t="shared" si="19"/>
        <v>U06</v>
      </c>
      <c r="AL17" s="44">
        <f t="shared" si="20"/>
        <v>77.792946530147773</v>
      </c>
      <c r="AM17" s="44">
        <f t="shared" si="21"/>
        <v>1.0257445340152371</v>
      </c>
    </row>
    <row r="18" spans="2:39" x14ac:dyDescent="0.25">
      <c r="B18" t="s">
        <v>548</v>
      </c>
      <c r="C18">
        <v>0.80271024312475092</v>
      </c>
      <c r="D18">
        <v>2509</v>
      </c>
      <c r="E18">
        <v>0.80620771985674367</v>
      </c>
      <c r="F18">
        <v>2513</v>
      </c>
      <c r="G18">
        <v>0.79088364654138354</v>
      </c>
      <c r="H18">
        <v>2501</v>
      </c>
      <c r="J18" s="40">
        <f t="shared" si="0"/>
        <v>3006</v>
      </c>
      <c r="L18" s="19">
        <f t="shared" si="1"/>
        <v>0.80271024312475092</v>
      </c>
      <c r="M18" s="19">
        <f t="shared" si="2"/>
        <v>2509</v>
      </c>
      <c r="N18" s="19">
        <f t="shared" si="3"/>
        <v>0.80620771985674367</v>
      </c>
      <c r="O18" s="19">
        <f t="shared" si="4"/>
        <v>2513</v>
      </c>
      <c r="P18" s="19">
        <f t="shared" si="5"/>
        <v>0.79088364654138354</v>
      </c>
      <c r="Q18" s="19">
        <f t="shared" si="6"/>
        <v>2501</v>
      </c>
      <c r="S18" s="38">
        <f>VLOOKUP(J18,PopInst!B:C,2,FALSE)</f>
        <v>11095</v>
      </c>
      <c r="U18" s="37">
        <f t="shared" si="7"/>
        <v>1.369899708504406E-2</v>
      </c>
      <c r="V18" s="37">
        <f t="shared" si="8"/>
        <v>1.359257424631154E-2</v>
      </c>
      <c r="W18" s="37">
        <f t="shared" si="9"/>
        <v>1.4028237687029042E-2</v>
      </c>
      <c r="Y18" s="46">
        <f t="shared" si="10"/>
        <v>16</v>
      </c>
      <c r="Z18" s="46">
        <f t="shared" si="11"/>
        <v>17</v>
      </c>
      <c r="AA18" s="71" t="s">
        <v>603</v>
      </c>
      <c r="AB18" s="45">
        <f t="shared" si="12"/>
        <v>80.271024312475092</v>
      </c>
      <c r="AC18" s="45">
        <f t="shared" si="13"/>
        <v>1.369899708504406</v>
      </c>
      <c r="AD18" s="45">
        <f t="shared" si="14"/>
        <v>80.620771985674367</v>
      </c>
      <c r="AE18" s="45">
        <f t="shared" si="15"/>
        <v>1.359257424631154</v>
      </c>
      <c r="AG18" s="47">
        <v>25</v>
      </c>
      <c r="AH18" s="27" t="str">
        <f t="shared" si="16"/>
        <v>U03</v>
      </c>
      <c r="AI18" s="44">
        <f t="shared" si="17"/>
        <v>78.265204386839486</v>
      </c>
      <c r="AJ18" s="44">
        <f t="shared" si="18"/>
        <v>1.285888884012014</v>
      </c>
      <c r="AK18" s="44" t="str">
        <f t="shared" si="19"/>
        <v>U13</v>
      </c>
      <c r="AL18" s="44">
        <f t="shared" si="20"/>
        <v>78.134110787172006</v>
      </c>
      <c r="AM18" s="44">
        <f t="shared" si="21"/>
        <v>1.9010591158176426</v>
      </c>
    </row>
    <row r="19" spans="2:39" x14ac:dyDescent="0.25">
      <c r="B19" t="s">
        <v>549</v>
      </c>
      <c r="C19">
        <v>0.73651635720601238</v>
      </c>
      <c r="D19">
        <v>1131</v>
      </c>
      <c r="E19">
        <v>0.72663139329806015</v>
      </c>
      <c r="F19">
        <v>1134</v>
      </c>
      <c r="G19">
        <v>0.7243816254416966</v>
      </c>
      <c r="H19">
        <v>1132</v>
      </c>
      <c r="J19" s="40">
        <f t="shared" si="0"/>
        <v>3007</v>
      </c>
      <c r="L19" s="19">
        <f t="shared" si="1"/>
        <v>0.73651635720601238</v>
      </c>
      <c r="M19" s="19">
        <f t="shared" si="2"/>
        <v>1131</v>
      </c>
      <c r="N19" s="19">
        <f t="shared" si="3"/>
        <v>0.72663139329806015</v>
      </c>
      <c r="O19" s="19">
        <f t="shared" si="4"/>
        <v>1134</v>
      </c>
      <c r="P19" s="19">
        <f t="shared" si="5"/>
        <v>0.7243816254416966</v>
      </c>
      <c r="Q19" s="19">
        <f t="shared" si="6"/>
        <v>1132</v>
      </c>
      <c r="S19" s="38">
        <f>VLOOKUP(J19,PopInst!B:C,2,FALSE)</f>
        <v>6444</v>
      </c>
      <c r="U19" s="37">
        <f t="shared" si="7"/>
        <v>2.3314099144045301E-2</v>
      </c>
      <c r="V19" s="37">
        <f t="shared" si="8"/>
        <v>2.3549632659923075E-2</v>
      </c>
      <c r="W19" s="37">
        <f t="shared" si="9"/>
        <v>2.3635000824326759E-2</v>
      </c>
      <c r="Y19" s="46">
        <f t="shared" si="10"/>
        <v>39</v>
      </c>
      <c r="Z19" s="46">
        <f t="shared" si="11"/>
        <v>39</v>
      </c>
      <c r="AA19" s="71" t="s">
        <v>583</v>
      </c>
      <c r="AB19" s="45">
        <f t="shared" si="12"/>
        <v>73.651635720601234</v>
      </c>
      <c r="AC19" s="45">
        <f t="shared" si="13"/>
        <v>2.3314099144045302</v>
      </c>
      <c r="AD19" s="45">
        <f t="shared" si="14"/>
        <v>72.663139329806015</v>
      </c>
      <c r="AE19" s="45">
        <f t="shared" si="15"/>
        <v>2.3549632659923074</v>
      </c>
      <c r="AG19" s="47">
        <v>24</v>
      </c>
      <c r="AH19" s="27" t="str">
        <f t="shared" si="16"/>
        <v>U04</v>
      </c>
      <c r="AI19" s="44">
        <f t="shared" si="17"/>
        <v>78.412039439543335</v>
      </c>
      <c r="AJ19" s="44">
        <f t="shared" si="18"/>
        <v>1.5655247268948693</v>
      </c>
      <c r="AK19" s="44" t="str">
        <f t="shared" si="19"/>
        <v>U15</v>
      </c>
      <c r="AL19" s="44">
        <f t="shared" si="20"/>
        <v>78.337531486146332</v>
      </c>
      <c r="AM19" s="44">
        <f t="shared" si="21"/>
        <v>1.0505292951253475</v>
      </c>
    </row>
    <row r="20" spans="2:39" x14ac:dyDescent="0.25">
      <c r="B20" t="s">
        <v>550</v>
      </c>
      <c r="C20">
        <v>0.79050688543803171</v>
      </c>
      <c r="D20">
        <v>3413</v>
      </c>
      <c r="E20">
        <v>0.80198598130841114</v>
      </c>
      <c r="F20">
        <v>3424</v>
      </c>
      <c r="G20">
        <v>0.79923909862452303</v>
      </c>
      <c r="H20">
        <v>3417</v>
      </c>
      <c r="J20" s="40">
        <f t="shared" si="0"/>
        <v>3010</v>
      </c>
      <c r="L20" s="19">
        <f t="shared" si="1"/>
        <v>0.79050688543803171</v>
      </c>
      <c r="M20" s="19">
        <f t="shared" si="2"/>
        <v>3413</v>
      </c>
      <c r="N20" s="19">
        <f t="shared" si="3"/>
        <v>0.80198598130841114</v>
      </c>
      <c r="O20" s="19">
        <f t="shared" si="4"/>
        <v>3424</v>
      </c>
      <c r="P20" s="19">
        <f t="shared" si="5"/>
        <v>0.79923909862452303</v>
      </c>
      <c r="Q20" s="19">
        <f t="shared" si="6"/>
        <v>3417</v>
      </c>
      <c r="S20" s="38">
        <f>VLOOKUP(J20,PopInst!B:C,2,FALSE)</f>
        <v>8628</v>
      </c>
      <c r="U20" s="37">
        <f t="shared" si="7"/>
        <v>1.061507067086394E-2</v>
      </c>
      <c r="V20" s="37">
        <f t="shared" si="8"/>
        <v>1.0367147931958458E-2</v>
      </c>
      <c r="W20" s="37">
        <f t="shared" si="9"/>
        <v>1.0438597418766944E-2</v>
      </c>
      <c r="Y20" s="46">
        <f t="shared" si="10"/>
        <v>23</v>
      </c>
      <c r="Z20" s="46">
        <f t="shared" si="11"/>
        <v>20</v>
      </c>
      <c r="AA20" s="71" t="s">
        <v>598</v>
      </c>
      <c r="AB20" s="45">
        <f t="shared" si="12"/>
        <v>79.050688543803176</v>
      </c>
      <c r="AC20" s="45">
        <f t="shared" si="13"/>
        <v>1.061507067086394</v>
      </c>
      <c r="AD20" s="45">
        <f t="shared" si="14"/>
        <v>80.19859813084112</v>
      </c>
      <c r="AE20" s="45">
        <f t="shared" si="15"/>
        <v>1.0367147931958458</v>
      </c>
      <c r="AG20" s="47">
        <v>23</v>
      </c>
      <c r="AH20" s="27" t="str">
        <f t="shared" si="16"/>
        <v>U26</v>
      </c>
      <c r="AI20" s="44">
        <f t="shared" si="17"/>
        <v>79.050688543803176</v>
      </c>
      <c r="AJ20" s="44">
        <f t="shared" si="18"/>
        <v>1.061507067086394</v>
      </c>
      <c r="AK20" s="44" t="str">
        <f t="shared" si="19"/>
        <v>U03</v>
      </c>
      <c r="AL20" s="44">
        <f t="shared" si="20"/>
        <v>79.041916167664851</v>
      </c>
      <c r="AM20" s="44">
        <f t="shared" si="21"/>
        <v>1.269785289271816</v>
      </c>
    </row>
    <row r="21" spans="2:39" x14ac:dyDescent="0.25">
      <c r="B21" t="s">
        <v>551</v>
      </c>
      <c r="C21">
        <v>0.79687140556705438</v>
      </c>
      <c r="D21">
        <v>4347</v>
      </c>
      <c r="E21">
        <v>0.78337531486146339</v>
      </c>
      <c r="F21">
        <v>4367</v>
      </c>
      <c r="G21">
        <v>0.78441737531601963</v>
      </c>
      <c r="H21">
        <v>4351</v>
      </c>
      <c r="J21" s="40">
        <f t="shared" si="0"/>
        <v>3013</v>
      </c>
      <c r="L21" s="19">
        <f t="shared" si="1"/>
        <v>0.79687140556705438</v>
      </c>
      <c r="M21" s="19">
        <f t="shared" si="2"/>
        <v>4347</v>
      </c>
      <c r="N21" s="19">
        <f t="shared" si="3"/>
        <v>0.78337531486146339</v>
      </c>
      <c r="O21" s="19">
        <f t="shared" si="4"/>
        <v>4367</v>
      </c>
      <c r="P21" s="19">
        <f t="shared" si="5"/>
        <v>0.78441737531601963</v>
      </c>
      <c r="Q21" s="19">
        <f t="shared" si="6"/>
        <v>4351</v>
      </c>
      <c r="S21" s="38">
        <f>VLOOKUP(J21,PopInst!B:C,2,FALSE)</f>
        <v>16747</v>
      </c>
      <c r="U21" s="37">
        <f t="shared" si="7"/>
        <v>1.0291915306239279E-2</v>
      </c>
      <c r="V21" s="37">
        <f t="shared" si="8"/>
        <v>1.0505292951253475E-2</v>
      </c>
      <c r="W21" s="37">
        <f t="shared" si="9"/>
        <v>1.0513014177609494E-2</v>
      </c>
      <c r="Y21" s="46">
        <f t="shared" si="10"/>
        <v>19</v>
      </c>
      <c r="Z21" s="46">
        <f t="shared" si="11"/>
        <v>24</v>
      </c>
      <c r="AA21" s="71" t="s">
        <v>587</v>
      </c>
      <c r="AB21" s="45">
        <f t="shared" si="12"/>
        <v>79.687140556705444</v>
      </c>
      <c r="AC21" s="45">
        <f t="shared" si="13"/>
        <v>1.0291915306239279</v>
      </c>
      <c r="AD21" s="45">
        <f t="shared" si="14"/>
        <v>78.337531486146332</v>
      </c>
      <c r="AE21" s="45">
        <f t="shared" si="15"/>
        <v>1.0505292951253475</v>
      </c>
      <c r="AG21" s="47">
        <v>22</v>
      </c>
      <c r="AH21" s="27" t="str">
        <f t="shared" si="16"/>
        <v>U13</v>
      </c>
      <c r="AI21" s="44">
        <f t="shared" si="17"/>
        <v>79.197080291970849</v>
      </c>
      <c r="AJ21" s="44">
        <f t="shared" si="18"/>
        <v>1.8686489357140224</v>
      </c>
      <c r="AK21" s="44" t="str">
        <f t="shared" si="19"/>
        <v>U04</v>
      </c>
      <c r="AL21" s="44">
        <f t="shared" si="20"/>
        <v>79.557157569515795</v>
      </c>
      <c r="AM21" s="44">
        <f t="shared" si="21"/>
        <v>1.5263386691841594</v>
      </c>
    </row>
    <row r="22" spans="2:39" x14ac:dyDescent="0.25">
      <c r="B22" t="s">
        <v>552</v>
      </c>
      <c r="C22">
        <v>0.81158677262240386</v>
      </c>
      <c r="D22">
        <v>3901</v>
      </c>
      <c r="E22">
        <v>0.80812468063362364</v>
      </c>
      <c r="F22">
        <v>3914</v>
      </c>
      <c r="G22">
        <v>0.81673918607627527</v>
      </c>
      <c r="H22">
        <v>3907</v>
      </c>
      <c r="J22" s="40">
        <f t="shared" si="0"/>
        <v>3014</v>
      </c>
      <c r="L22" s="19">
        <f t="shared" si="1"/>
        <v>0.81158677262240386</v>
      </c>
      <c r="M22" s="19">
        <f t="shared" si="2"/>
        <v>3901</v>
      </c>
      <c r="N22" s="19">
        <f t="shared" si="3"/>
        <v>0.80812468063362364</v>
      </c>
      <c r="O22" s="19">
        <f t="shared" si="4"/>
        <v>3914</v>
      </c>
      <c r="P22" s="19">
        <f t="shared" si="5"/>
        <v>0.81673918607627527</v>
      </c>
      <c r="Q22" s="19">
        <f t="shared" si="6"/>
        <v>3907</v>
      </c>
      <c r="S22" s="38">
        <f>VLOOKUP(J22,PopInst!B:C,2,FALSE)</f>
        <v>11834</v>
      </c>
      <c r="U22" s="37">
        <f t="shared" si="7"/>
        <v>1.0047605282365816E-2</v>
      </c>
      <c r="V22" s="37">
        <f t="shared" si="8"/>
        <v>1.0092751082243155E-2</v>
      </c>
      <c r="W22" s="37">
        <f t="shared" si="9"/>
        <v>9.9292824437180859E-3</v>
      </c>
      <c r="Y22" s="46">
        <f t="shared" si="10"/>
        <v>9</v>
      </c>
      <c r="Z22" s="46">
        <f t="shared" si="11"/>
        <v>14</v>
      </c>
      <c r="AA22" s="71" t="s">
        <v>589</v>
      </c>
      <c r="AB22" s="45">
        <f t="shared" si="12"/>
        <v>81.158677262240388</v>
      </c>
      <c r="AC22" s="45">
        <f t="shared" si="13"/>
        <v>1.0047605282365817</v>
      </c>
      <c r="AD22" s="45">
        <f t="shared" si="14"/>
        <v>80.81246806336236</v>
      </c>
      <c r="AE22" s="45">
        <f t="shared" si="15"/>
        <v>1.0092751082243157</v>
      </c>
      <c r="AG22" s="47">
        <v>21</v>
      </c>
      <c r="AH22" s="27" t="str">
        <f t="shared" si="16"/>
        <v>U37</v>
      </c>
      <c r="AI22" s="44">
        <f t="shared" si="17"/>
        <v>79.232371318060189</v>
      </c>
      <c r="AJ22" s="44">
        <f t="shared" si="18"/>
        <v>1.1828206287619361</v>
      </c>
      <c r="AK22" s="44" t="str">
        <f t="shared" si="19"/>
        <v>U33</v>
      </c>
      <c r="AL22" s="44">
        <f t="shared" si="20"/>
        <v>79.828326180257662</v>
      </c>
      <c r="AM22" s="44">
        <f t="shared" si="21"/>
        <v>0.68981414626045212</v>
      </c>
    </row>
    <row r="23" spans="2:39" x14ac:dyDescent="0.25">
      <c r="B23" t="s">
        <v>553</v>
      </c>
      <c r="C23">
        <v>0.77500000000000058</v>
      </c>
      <c r="D23">
        <v>3280</v>
      </c>
      <c r="E23">
        <v>0.76513538180712015</v>
      </c>
      <c r="F23">
        <v>3287</v>
      </c>
      <c r="G23">
        <v>0.7712278558338439</v>
      </c>
      <c r="H23">
        <v>3274</v>
      </c>
      <c r="J23" s="40">
        <f t="shared" si="0"/>
        <v>3016</v>
      </c>
      <c r="L23" s="19">
        <f t="shared" si="1"/>
        <v>0.77500000000000058</v>
      </c>
      <c r="M23" s="19">
        <f t="shared" si="2"/>
        <v>3280</v>
      </c>
      <c r="N23" s="19">
        <f t="shared" si="3"/>
        <v>0.76513538180712015</v>
      </c>
      <c r="O23" s="19">
        <f t="shared" si="4"/>
        <v>3287</v>
      </c>
      <c r="P23" s="19">
        <f t="shared" si="5"/>
        <v>0.7712278558338439</v>
      </c>
      <c r="Q23" s="19">
        <f t="shared" si="6"/>
        <v>3274</v>
      </c>
      <c r="S23" s="38">
        <f>VLOOKUP(J23,PopInst!B:C,2,FALSE)</f>
        <v>12953</v>
      </c>
      <c r="U23" s="37">
        <f t="shared" si="7"/>
        <v>1.2350184222257943E-2</v>
      </c>
      <c r="V23" s="37">
        <f t="shared" si="8"/>
        <v>1.2519562068818543E-2</v>
      </c>
      <c r="W23" s="37">
        <f t="shared" si="9"/>
        <v>1.2438169931049566E-2</v>
      </c>
      <c r="Y23" s="46">
        <f t="shared" si="10"/>
        <v>27</v>
      </c>
      <c r="Z23" s="46">
        <f t="shared" si="11"/>
        <v>32</v>
      </c>
      <c r="AA23" s="71" t="s">
        <v>581</v>
      </c>
      <c r="AB23" s="45">
        <f t="shared" si="12"/>
        <v>77.500000000000057</v>
      </c>
      <c r="AC23" s="45">
        <f t="shared" si="13"/>
        <v>1.2350184222257943</v>
      </c>
      <c r="AD23" s="45">
        <f t="shared" si="14"/>
        <v>76.513538180712018</v>
      </c>
      <c r="AE23" s="45">
        <f t="shared" si="15"/>
        <v>1.2519562068818542</v>
      </c>
      <c r="AG23" s="47">
        <v>20</v>
      </c>
      <c r="AH23" s="27" t="str">
        <f t="shared" si="16"/>
        <v>U30</v>
      </c>
      <c r="AI23" s="44">
        <f t="shared" si="17"/>
        <v>79.523809523809618</v>
      </c>
      <c r="AJ23" s="44">
        <f t="shared" si="18"/>
        <v>1.8100305062321804</v>
      </c>
      <c r="AK23" s="44" t="str">
        <f t="shared" si="19"/>
        <v>U26</v>
      </c>
      <c r="AL23" s="44">
        <f t="shared" si="20"/>
        <v>80.19859813084112</v>
      </c>
      <c r="AM23" s="44">
        <f t="shared" si="21"/>
        <v>1.0367147931958458</v>
      </c>
    </row>
    <row r="24" spans="2:39" x14ac:dyDescent="0.25">
      <c r="B24" t="s">
        <v>554</v>
      </c>
      <c r="C24">
        <v>0.8087793144918809</v>
      </c>
      <c r="D24">
        <v>4989</v>
      </c>
      <c r="E24">
        <v>0.81434007610655001</v>
      </c>
      <c r="F24">
        <v>4993</v>
      </c>
      <c r="G24">
        <v>0.81116914423463238</v>
      </c>
      <c r="H24">
        <v>4978</v>
      </c>
      <c r="J24" s="40">
        <f t="shared" si="0"/>
        <v>3019</v>
      </c>
      <c r="L24" s="19">
        <f t="shared" si="1"/>
        <v>0.8087793144918809</v>
      </c>
      <c r="M24" s="19">
        <f t="shared" si="2"/>
        <v>4989</v>
      </c>
      <c r="N24" s="19">
        <f t="shared" si="3"/>
        <v>0.81434007610655001</v>
      </c>
      <c r="O24" s="19">
        <f t="shared" si="4"/>
        <v>4993</v>
      </c>
      <c r="P24" s="19">
        <f t="shared" si="5"/>
        <v>0.81116914423463238</v>
      </c>
      <c r="Q24" s="19">
        <f t="shared" si="6"/>
        <v>4978</v>
      </c>
      <c r="S24" s="38">
        <f>VLOOKUP(J24,PopInst!B:C,2,FALSE)</f>
        <v>16073</v>
      </c>
      <c r="U24" s="37">
        <f t="shared" si="7"/>
        <v>9.0624384302405766E-3</v>
      </c>
      <c r="V24" s="37">
        <f t="shared" si="8"/>
        <v>8.9551361863588631E-3</v>
      </c>
      <c r="W24" s="37">
        <f t="shared" si="9"/>
        <v>9.0333639574700503E-3</v>
      </c>
      <c r="Y24" s="46">
        <f t="shared" si="10"/>
        <v>11</v>
      </c>
      <c r="Z24" s="46">
        <f t="shared" si="11"/>
        <v>10</v>
      </c>
      <c r="AA24" s="71" t="s">
        <v>592</v>
      </c>
      <c r="AB24" s="45">
        <f t="shared" si="12"/>
        <v>80.877931449188083</v>
      </c>
      <c r="AC24" s="45">
        <f t="shared" si="13"/>
        <v>0.90624384302405769</v>
      </c>
      <c r="AD24" s="45">
        <f t="shared" si="14"/>
        <v>81.434007610655001</v>
      </c>
      <c r="AE24" s="45">
        <f t="shared" si="15"/>
        <v>0.8955136186358863</v>
      </c>
      <c r="AG24" s="47">
        <v>19</v>
      </c>
      <c r="AH24" s="27" t="str">
        <f t="shared" si="16"/>
        <v>U15</v>
      </c>
      <c r="AI24" s="44">
        <f t="shared" si="17"/>
        <v>79.687140556705444</v>
      </c>
      <c r="AJ24" s="44">
        <f t="shared" si="18"/>
        <v>1.0291915306239279</v>
      </c>
      <c r="AK24" s="44" t="str">
        <f t="shared" si="19"/>
        <v>U37</v>
      </c>
      <c r="AL24" s="44">
        <f t="shared" si="20"/>
        <v>80.320569902048007</v>
      </c>
      <c r="AM24" s="44">
        <f t="shared" si="21"/>
        <v>1.1574425060622118</v>
      </c>
    </row>
    <row r="25" spans="2:39" x14ac:dyDescent="0.25">
      <c r="B25" t="s">
        <v>555</v>
      </c>
      <c r="C25">
        <v>0.7812000912616921</v>
      </c>
      <c r="D25">
        <v>4383</v>
      </c>
      <c r="E25">
        <v>0.77792946530147777</v>
      </c>
      <c r="F25">
        <v>4395</v>
      </c>
      <c r="G25">
        <v>0.76910791695185987</v>
      </c>
      <c r="H25">
        <v>4383</v>
      </c>
      <c r="J25" s="40">
        <f t="shared" si="0"/>
        <v>3020</v>
      </c>
      <c r="L25" s="19">
        <f t="shared" si="1"/>
        <v>0.7812000912616921</v>
      </c>
      <c r="M25" s="19">
        <f t="shared" si="2"/>
        <v>4383</v>
      </c>
      <c r="N25" s="19">
        <f t="shared" si="3"/>
        <v>0.77792946530147777</v>
      </c>
      <c r="O25" s="19">
        <f t="shared" si="4"/>
        <v>4395</v>
      </c>
      <c r="P25" s="19">
        <f t="shared" si="5"/>
        <v>0.76910791695185987</v>
      </c>
      <c r="Q25" s="19">
        <f t="shared" si="6"/>
        <v>4383</v>
      </c>
      <c r="S25" s="38">
        <f>VLOOKUP(J25,PopInst!B:C,2,FALSE)</f>
        <v>14492</v>
      </c>
      <c r="U25" s="37">
        <f t="shared" si="7"/>
        <v>1.0223037809304595E-2</v>
      </c>
      <c r="V25" s="37">
        <f t="shared" si="8"/>
        <v>1.0257445340152372E-2</v>
      </c>
      <c r="W25" s="37">
        <f t="shared" si="9"/>
        <v>1.0420136735950141E-2</v>
      </c>
      <c r="Y25" s="46">
        <f t="shared" si="10"/>
        <v>26</v>
      </c>
      <c r="Z25" s="46">
        <f t="shared" si="11"/>
        <v>26</v>
      </c>
      <c r="AA25" s="71" t="s">
        <v>578</v>
      </c>
      <c r="AB25" s="45">
        <f t="shared" si="12"/>
        <v>78.120009126169208</v>
      </c>
      <c r="AC25" s="45">
        <f t="shared" si="13"/>
        <v>1.0223037809304594</v>
      </c>
      <c r="AD25" s="45">
        <f t="shared" si="14"/>
        <v>77.792946530147773</v>
      </c>
      <c r="AE25" s="45">
        <f t="shared" si="15"/>
        <v>1.0257445340152371</v>
      </c>
      <c r="AG25" s="47">
        <v>18</v>
      </c>
      <c r="AH25" s="27" t="str">
        <f t="shared" si="16"/>
        <v>U18</v>
      </c>
      <c r="AI25" s="44">
        <f t="shared" si="17"/>
        <v>79.747722494744139</v>
      </c>
      <c r="AJ25" s="44">
        <f t="shared" si="18"/>
        <v>1.2005230867770185</v>
      </c>
      <c r="AK25" s="44" t="str">
        <f t="shared" si="19"/>
        <v>U30</v>
      </c>
      <c r="AL25" s="44">
        <f t="shared" si="20"/>
        <v>80.581867388362596</v>
      </c>
      <c r="AM25" s="44">
        <f t="shared" si="21"/>
        <v>1.7680837765262996</v>
      </c>
    </row>
    <row r="26" spans="2:39" x14ac:dyDescent="0.25">
      <c r="B26" t="s">
        <v>556</v>
      </c>
      <c r="C26">
        <v>0.79232371318060191</v>
      </c>
      <c r="D26">
        <v>3361</v>
      </c>
      <c r="E26">
        <v>0.80320569902048011</v>
      </c>
      <c r="F26">
        <v>3369</v>
      </c>
      <c r="G26">
        <v>0.80793319415448928</v>
      </c>
      <c r="H26">
        <v>3353</v>
      </c>
      <c r="J26" s="40">
        <f t="shared" si="0"/>
        <v>3025</v>
      </c>
      <c r="L26" s="19">
        <f t="shared" si="1"/>
        <v>0.79232371318060191</v>
      </c>
      <c r="M26" s="19">
        <f t="shared" si="2"/>
        <v>3361</v>
      </c>
      <c r="N26" s="19">
        <f t="shared" si="3"/>
        <v>0.80320569902048011</v>
      </c>
      <c r="O26" s="19">
        <f t="shared" si="4"/>
        <v>3369</v>
      </c>
      <c r="P26" s="19">
        <f t="shared" si="5"/>
        <v>0.80793319415448928</v>
      </c>
      <c r="Q26" s="19">
        <f t="shared" si="6"/>
        <v>3353</v>
      </c>
      <c r="S26" s="38">
        <f>VLOOKUP(J26,PopInst!B:C,2,FALSE)</f>
        <v>13120</v>
      </c>
      <c r="U26" s="37">
        <f t="shared" si="7"/>
        <v>1.1828206287619361E-2</v>
      </c>
      <c r="V26" s="37">
        <f t="shared" si="8"/>
        <v>1.1574425060622118E-2</v>
      </c>
      <c r="W26" s="37">
        <f t="shared" si="9"/>
        <v>1.1504914757651995E-2</v>
      </c>
      <c r="Y26" s="46">
        <f t="shared" si="10"/>
        <v>21</v>
      </c>
      <c r="Z26" s="46">
        <f t="shared" si="11"/>
        <v>19</v>
      </c>
      <c r="AA26" s="71" t="s">
        <v>609</v>
      </c>
      <c r="AB26" s="45">
        <f t="shared" si="12"/>
        <v>79.232371318060189</v>
      </c>
      <c r="AC26" s="45">
        <f t="shared" si="13"/>
        <v>1.1828206287619361</v>
      </c>
      <c r="AD26" s="45">
        <f t="shared" si="14"/>
        <v>80.320569902048007</v>
      </c>
      <c r="AE26" s="45">
        <f t="shared" si="15"/>
        <v>1.1574425060622118</v>
      </c>
      <c r="AG26" s="47">
        <v>17</v>
      </c>
      <c r="AH26" s="27" t="str">
        <f t="shared" si="16"/>
        <v>U34</v>
      </c>
      <c r="AI26" s="44">
        <f t="shared" si="17"/>
        <v>79.87711213517666</v>
      </c>
      <c r="AJ26" s="44">
        <f t="shared" si="18"/>
        <v>2.7242933167932319</v>
      </c>
      <c r="AK26" s="44" t="str">
        <f t="shared" si="19"/>
        <v>U31</v>
      </c>
      <c r="AL26" s="44">
        <f t="shared" si="20"/>
        <v>80.620771985674367</v>
      </c>
      <c r="AM26" s="44">
        <f t="shared" si="21"/>
        <v>1.359257424631154</v>
      </c>
    </row>
    <row r="27" spans="2:39" x14ac:dyDescent="0.25">
      <c r="B27" t="s">
        <v>557</v>
      </c>
      <c r="C27">
        <v>0.78265204386839482</v>
      </c>
      <c r="D27">
        <v>3009</v>
      </c>
      <c r="E27">
        <v>0.7904191616766485</v>
      </c>
      <c r="F27">
        <v>3006</v>
      </c>
      <c r="G27">
        <v>0.78652434956637884</v>
      </c>
      <c r="H27">
        <v>2998</v>
      </c>
      <c r="J27" s="40">
        <f t="shared" si="0"/>
        <v>3027</v>
      </c>
      <c r="L27" s="19">
        <f t="shared" si="1"/>
        <v>0.78265204386839482</v>
      </c>
      <c r="M27" s="19">
        <f t="shared" si="2"/>
        <v>3009</v>
      </c>
      <c r="N27" s="19">
        <f t="shared" si="3"/>
        <v>0.7904191616766485</v>
      </c>
      <c r="O27" s="19">
        <f t="shared" si="4"/>
        <v>3006</v>
      </c>
      <c r="P27" s="19">
        <f t="shared" si="5"/>
        <v>0.78652434956637884</v>
      </c>
      <c r="Q27" s="19">
        <f t="shared" si="6"/>
        <v>2998</v>
      </c>
      <c r="S27" s="38">
        <f>VLOOKUP(J27,PopInst!B:C,2,FALSE)</f>
        <v>12606</v>
      </c>
      <c r="U27" s="37">
        <f t="shared" si="7"/>
        <v>1.2858888840120139E-2</v>
      </c>
      <c r="V27" s="37">
        <f t="shared" si="8"/>
        <v>1.2697852892718159E-2</v>
      </c>
      <c r="W27" s="37">
        <f t="shared" si="9"/>
        <v>1.2806061647317422E-2</v>
      </c>
      <c r="Y27" s="46">
        <f t="shared" si="10"/>
        <v>25</v>
      </c>
      <c r="Z27" s="46">
        <f t="shared" si="11"/>
        <v>23</v>
      </c>
      <c r="AA27" s="71" t="s">
        <v>575</v>
      </c>
      <c r="AB27" s="45">
        <f t="shared" si="12"/>
        <v>78.265204386839486</v>
      </c>
      <c r="AC27" s="45">
        <f t="shared" si="13"/>
        <v>1.285888884012014</v>
      </c>
      <c r="AD27" s="45">
        <f t="shared" si="14"/>
        <v>79.041916167664851</v>
      </c>
      <c r="AE27" s="45">
        <f t="shared" si="15"/>
        <v>1.269785289271816</v>
      </c>
      <c r="AG27" s="47">
        <v>16</v>
      </c>
      <c r="AH27" s="27" t="str">
        <f t="shared" si="16"/>
        <v>U31</v>
      </c>
      <c r="AI27" s="44">
        <f t="shared" si="17"/>
        <v>80.271024312475092</v>
      </c>
      <c r="AJ27" s="44">
        <f t="shared" si="18"/>
        <v>1.369899708504406</v>
      </c>
      <c r="AK27" s="44" t="str">
        <f t="shared" si="19"/>
        <v>U21</v>
      </c>
      <c r="AL27" s="44">
        <f t="shared" si="20"/>
        <v>80.625777041027703</v>
      </c>
      <c r="AM27" s="44">
        <f t="shared" si="21"/>
        <v>0.94107094943639213</v>
      </c>
    </row>
    <row r="28" spans="2:39" x14ac:dyDescent="0.25">
      <c r="B28" t="s">
        <v>558</v>
      </c>
      <c r="C28">
        <v>0.79747722494744133</v>
      </c>
      <c r="D28">
        <v>2854</v>
      </c>
      <c r="E28">
        <v>0.8066433566433564</v>
      </c>
      <c r="F28">
        <v>2860</v>
      </c>
      <c r="G28">
        <v>0.80126404494382086</v>
      </c>
      <c r="H28">
        <v>2848</v>
      </c>
      <c r="J28" s="40">
        <f t="shared" si="0"/>
        <v>3029</v>
      </c>
      <c r="L28" s="19">
        <f t="shared" si="1"/>
        <v>0.79747722494744133</v>
      </c>
      <c r="M28" s="19">
        <f t="shared" si="2"/>
        <v>2854</v>
      </c>
      <c r="N28" s="19">
        <f t="shared" si="3"/>
        <v>0.8066433566433564</v>
      </c>
      <c r="O28" s="19">
        <f t="shared" si="4"/>
        <v>2860</v>
      </c>
      <c r="P28" s="19">
        <f t="shared" si="5"/>
        <v>0.80126404494382086</v>
      </c>
      <c r="Q28" s="19">
        <f t="shared" si="6"/>
        <v>2848</v>
      </c>
      <c r="S28" s="38">
        <f>VLOOKUP(J28,PopInst!B:C,2,FALSE)</f>
        <v>8466</v>
      </c>
      <c r="U28" s="37">
        <f t="shared" si="7"/>
        <v>1.2005230867770184E-2</v>
      </c>
      <c r="V28" s="37">
        <f t="shared" si="8"/>
        <v>1.1778946522917931E-2</v>
      </c>
      <c r="W28" s="37">
        <f t="shared" si="9"/>
        <v>1.1939592809044606E-2</v>
      </c>
      <c r="Y28" s="46">
        <f t="shared" si="10"/>
        <v>18</v>
      </c>
      <c r="Z28" s="46">
        <f t="shared" si="11"/>
        <v>15</v>
      </c>
      <c r="AA28" s="71" t="s">
        <v>590</v>
      </c>
      <c r="AB28" s="45">
        <f t="shared" si="12"/>
        <v>79.747722494744139</v>
      </c>
      <c r="AC28" s="45">
        <f t="shared" si="13"/>
        <v>1.2005230867770185</v>
      </c>
      <c r="AD28" s="45">
        <f t="shared" si="14"/>
        <v>80.664335664335638</v>
      </c>
      <c r="AE28" s="45">
        <f t="shared" si="15"/>
        <v>1.1778946522917932</v>
      </c>
      <c r="AG28" s="47">
        <v>15</v>
      </c>
      <c r="AH28" s="27" t="str">
        <f t="shared" si="16"/>
        <v>U33</v>
      </c>
      <c r="AI28" s="44">
        <f t="shared" si="17"/>
        <v>80.721062618595823</v>
      </c>
      <c r="AJ28" s="44">
        <f t="shared" si="18"/>
        <v>0.67933284419952111</v>
      </c>
      <c r="AK28" s="44" t="str">
        <f t="shared" si="19"/>
        <v>U18</v>
      </c>
      <c r="AL28" s="44">
        <f t="shared" si="20"/>
        <v>80.664335664335638</v>
      </c>
      <c r="AM28" s="44">
        <f t="shared" si="21"/>
        <v>1.1778946522917932</v>
      </c>
    </row>
    <row r="29" spans="2:39" x14ac:dyDescent="0.25">
      <c r="B29" t="s">
        <v>559</v>
      </c>
      <c r="C29">
        <v>0.80868237347295013</v>
      </c>
      <c r="D29">
        <v>4584</v>
      </c>
      <c r="E29">
        <v>0.80964797913950648</v>
      </c>
      <c r="F29">
        <v>4602</v>
      </c>
      <c r="G29">
        <v>0.80196078431372375</v>
      </c>
      <c r="H29">
        <v>4590</v>
      </c>
      <c r="J29" s="40">
        <f t="shared" si="0"/>
        <v>3030</v>
      </c>
      <c r="L29" s="19">
        <f t="shared" si="1"/>
        <v>0.80868237347295013</v>
      </c>
      <c r="M29" s="19">
        <f t="shared" si="2"/>
        <v>4584</v>
      </c>
      <c r="N29" s="19">
        <f t="shared" si="3"/>
        <v>0.80964797913950648</v>
      </c>
      <c r="O29" s="19">
        <f t="shared" si="4"/>
        <v>4602</v>
      </c>
      <c r="P29" s="19">
        <f t="shared" si="5"/>
        <v>0.80196078431372375</v>
      </c>
      <c r="Q29" s="19">
        <f t="shared" si="6"/>
        <v>4590</v>
      </c>
      <c r="S29" s="38">
        <f>VLOOKUP(J29,PopInst!B:C,2,FALSE)</f>
        <v>16175</v>
      </c>
      <c r="U29" s="37">
        <f t="shared" si="7"/>
        <v>9.639443921921299E-3</v>
      </c>
      <c r="V29" s="37">
        <f t="shared" si="8"/>
        <v>9.5945339823308908E-3</v>
      </c>
      <c r="W29" s="37">
        <f t="shared" si="9"/>
        <v>9.7575591594495949E-3</v>
      </c>
      <c r="Y29" s="46">
        <f t="shared" si="10"/>
        <v>13</v>
      </c>
      <c r="Z29" s="46">
        <f t="shared" si="11"/>
        <v>12</v>
      </c>
      <c r="AA29" s="71" t="s">
        <v>604</v>
      </c>
      <c r="AB29" s="45">
        <f t="shared" si="12"/>
        <v>80.868237347295008</v>
      </c>
      <c r="AC29" s="45">
        <f t="shared" si="13"/>
        <v>0.96394439219212991</v>
      </c>
      <c r="AD29" s="45">
        <f t="shared" si="14"/>
        <v>80.964797913950648</v>
      </c>
      <c r="AE29" s="45">
        <f t="shared" si="15"/>
        <v>0.95945339823308906</v>
      </c>
      <c r="AG29" s="47">
        <v>14</v>
      </c>
      <c r="AH29" s="27" t="str">
        <f t="shared" si="16"/>
        <v>U01</v>
      </c>
      <c r="AI29" s="44">
        <f t="shared" si="17"/>
        <v>80.756501182033062</v>
      </c>
      <c r="AJ29" s="44">
        <f t="shared" si="18"/>
        <v>1.047343446209811</v>
      </c>
      <c r="AK29" s="44" t="str">
        <f t="shared" si="19"/>
        <v>U17</v>
      </c>
      <c r="AL29" s="44">
        <f t="shared" si="20"/>
        <v>80.81246806336236</v>
      </c>
      <c r="AM29" s="44">
        <f t="shared" si="21"/>
        <v>1.0092751082243157</v>
      </c>
    </row>
    <row r="30" spans="2:39" x14ac:dyDescent="0.25">
      <c r="B30" t="s">
        <v>560</v>
      </c>
      <c r="C30">
        <v>0.80756501182033058</v>
      </c>
      <c r="D30">
        <v>4230</v>
      </c>
      <c r="E30">
        <v>0.80990566037735989</v>
      </c>
      <c r="F30">
        <v>4240</v>
      </c>
      <c r="G30">
        <v>0.80695528743789768</v>
      </c>
      <c r="H30">
        <v>4227</v>
      </c>
      <c r="J30" s="40">
        <f t="shared" si="0"/>
        <v>3032</v>
      </c>
      <c r="L30" s="19">
        <f t="shared" si="1"/>
        <v>0.80756501182033058</v>
      </c>
      <c r="M30" s="19">
        <f t="shared" si="2"/>
        <v>4230</v>
      </c>
      <c r="N30" s="19">
        <f t="shared" si="3"/>
        <v>0.80990566037735989</v>
      </c>
      <c r="O30" s="19">
        <f t="shared" si="4"/>
        <v>4240</v>
      </c>
      <c r="P30" s="19">
        <f t="shared" si="5"/>
        <v>0.80695528743789768</v>
      </c>
      <c r="Q30" s="19">
        <f t="shared" si="6"/>
        <v>4227</v>
      </c>
      <c r="S30" s="38">
        <f>VLOOKUP(J30,PopInst!B:C,2,FALSE)</f>
        <v>18984</v>
      </c>
      <c r="U30" s="37">
        <f t="shared" si="7"/>
        <v>1.047343446209811E-2</v>
      </c>
      <c r="V30" s="37">
        <f t="shared" si="8"/>
        <v>1.0408788643380962E-2</v>
      </c>
      <c r="W30" s="37">
        <f t="shared" si="9"/>
        <v>1.0490839758047982E-2</v>
      </c>
      <c r="Y30" s="46">
        <f t="shared" si="10"/>
        <v>14</v>
      </c>
      <c r="Z30" s="46">
        <f t="shared" si="11"/>
        <v>11</v>
      </c>
      <c r="AA30" s="71" t="s">
        <v>573</v>
      </c>
      <c r="AB30" s="45">
        <f t="shared" si="12"/>
        <v>80.756501182033062</v>
      </c>
      <c r="AC30" s="45">
        <f t="shared" si="13"/>
        <v>1.047343446209811</v>
      </c>
      <c r="AD30" s="45">
        <f t="shared" si="14"/>
        <v>80.990566037735988</v>
      </c>
      <c r="AE30" s="45">
        <f t="shared" si="15"/>
        <v>1.0408788643380962</v>
      </c>
      <c r="AG30" s="47">
        <v>13</v>
      </c>
      <c r="AH30" s="27" t="str">
        <f t="shared" si="16"/>
        <v>U32</v>
      </c>
      <c r="AI30" s="44">
        <f t="shared" si="17"/>
        <v>80.868237347295008</v>
      </c>
      <c r="AJ30" s="44">
        <f t="shared" si="18"/>
        <v>0.96394439219212991</v>
      </c>
      <c r="AK30" s="44" t="str">
        <f t="shared" si="19"/>
        <v>U34</v>
      </c>
      <c r="AL30" s="44">
        <f t="shared" si="20"/>
        <v>80.952380952380963</v>
      </c>
      <c r="AM30" s="44">
        <f t="shared" si="21"/>
        <v>2.668287953640911</v>
      </c>
    </row>
    <row r="31" spans="2:39" x14ac:dyDescent="0.25">
      <c r="B31" t="s">
        <v>561</v>
      </c>
      <c r="C31">
        <v>0.78412039439543335</v>
      </c>
      <c r="D31">
        <v>1927</v>
      </c>
      <c r="E31">
        <v>0.79557157569515791</v>
      </c>
      <c r="F31">
        <v>1942</v>
      </c>
      <c r="G31">
        <v>0.8011393060590366</v>
      </c>
      <c r="H31">
        <v>1931</v>
      </c>
      <c r="J31" s="40">
        <f t="shared" si="0"/>
        <v>3033</v>
      </c>
      <c r="L31" s="19">
        <f t="shared" si="1"/>
        <v>0.78412039439543335</v>
      </c>
      <c r="M31" s="19">
        <f t="shared" si="2"/>
        <v>1927</v>
      </c>
      <c r="N31" s="19">
        <f t="shared" si="3"/>
        <v>0.79557157569515791</v>
      </c>
      <c r="O31" s="19">
        <f t="shared" si="4"/>
        <v>1942</v>
      </c>
      <c r="P31" s="19">
        <f t="shared" si="5"/>
        <v>0.8011393060590366</v>
      </c>
      <c r="Q31" s="19">
        <f t="shared" si="6"/>
        <v>1931</v>
      </c>
      <c r="S31" s="38">
        <f>VLOOKUP(J31,PopInst!B:C,2,FALSE)</f>
        <v>7037</v>
      </c>
      <c r="U31" s="37">
        <f t="shared" si="7"/>
        <v>1.5655247268948694E-2</v>
      </c>
      <c r="V31" s="37">
        <f t="shared" si="8"/>
        <v>1.5263386691841595E-2</v>
      </c>
      <c r="W31" s="37">
        <f t="shared" si="9"/>
        <v>1.5165995387344219E-2</v>
      </c>
      <c r="Y31" s="46">
        <f t="shared" si="10"/>
        <v>24</v>
      </c>
      <c r="Z31" s="46">
        <f t="shared" si="11"/>
        <v>22</v>
      </c>
      <c r="AA31" s="71" t="s">
        <v>576</v>
      </c>
      <c r="AB31" s="45">
        <f t="shared" si="12"/>
        <v>78.412039439543335</v>
      </c>
      <c r="AC31" s="45">
        <f t="shared" si="13"/>
        <v>1.5655247268948693</v>
      </c>
      <c r="AD31" s="45">
        <f t="shared" si="14"/>
        <v>79.557157569515795</v>
      </c>
      <c r="AE31" s="45">
        <f t="shared" si="15"/>
        <v>1.5263386691841594</v>
      </c>
      <c r="AG31" s="47">
        <v>12</v>
      </c>
      <c r="AH31" s="27" t="str">
        <f t="shared" si="16"/>
        <v>U21</v>
      </c>
      <c r="AI31" s="44">
        <f t="shared" si="17"/>
        <v>80.877156516316902</v>
      </c>
      <c r="AJ31" s="44">
        <f t="shared" si="18"/>
        <v>0.93844969506566045</v>
      </c>
      <c r="AK31" s="44" t="str">
        <f t="shared" si="19"/>
        <v>U32</v>
      </c>
      <c r="AL31" s="44">
        <f t="shared" si="20"/>
        <v>80.964797913950648</v>
      </c>
      <c r="AM31" s="44">
        <f t="shared" si="21"/>
        <v>0.95945339823308906</v>
      </c>
    </row>
    <row r="32" spans="2:39" x14ac:dyDescent="0.25">
      <c r="B32" t="s">
        <v>562</v>
      </c>
      <c r="C32">
        <v>0.76347569955817307</v>
      </c>
      <c r="D32">
        <v>3395</v>
      </c>
      <c r="E32">
        <v>0.74823736780258532</v>
      </c>
      <c r="F32">
        <v>3404</v>
      </c>
      <c r="G32">
        <v>0.74860005894488635</v>
      </c>
      <c r="H32">
        <v>3393</v>
      </c>
      <c r="J32" s="40">
        <f t="shared" si="0"/>
        <v>3034</v>
      </c>
      <c r="L32" s="19">
        <f t="shared" si="1"/>
        <v>0.76347569955817307</v>
      </c>
      <c r="M32" s="19">
        <f t="shared" si="2"/>
        <v>3395</v>
      </c>
      <c r="N32" s="19">
        <f t="shared" si="3"/>
        <v>0.74823736780258532</v>
      </c>
      <c r="O32" s="19">
        <f t="shared" si="4"/>
        <v>3404</v>
      </c>
      <c r="P32" s="19">
        <f t="shared" si="5"/>
        <v>0.74860005894488635</v>
      </c>
      <c r="Q32" s="19">
        <f t="shared" si="6"/>
        <v>3393</v>
      </c>
      <c r="S32" s="38">
        <f>VLOOKUP(J32,PopInst!B:C,2,FALSE)</f>
        <v>16817</v>
      </c>
      <c r="U32" s="37">
        <f t="shared" si="7"/>
        <v>1.2770824671100169E-2</v>
      </c>
      <c r="V32" s="37">
        <f t="shared" si="8"/>
        <v>1.302201648001936E-2</v>
      </c>
      <c r="W32" s="37">
        <f t="shared" si="9"/>
        <v>1.3042212685772476E-2</v>
      </c>
      <c r="Y32" s="46">
        <f t="shared" si="10"/>
        <v>32</v>
      </c>
      <c r="Z32" s="46">
        <f t="shared" si="11"/>
        <v>34</v>
      </c>
      <c r="AA32" s="71" t="s">
        <v>591</v>
      </c>
      <c r="AB32" s="45">
        <f t="shared" si="12"/>
        <v>76.347569955817306</v>
      </c>
      <c r="AC32" s="45">
        <f t="shared" si="13"/>
        <v>1.2770824671100169</v>
      </c>
      <c r="AD32" s="45">
        <f t="shared" si="14"/>
        <v>74.823736780258528</v>
      </c>
      <c r="AE32" s="45">
        <f t="shared" si="15"/>
        <v>1.3022016480019361</v>
      </c>
      <c r="AG32" s="47">
        <v>11</v>
      </c>
      <c r="AH32" s="27" t="str">
        <f t="shared" si="16"/>
        <v>U20</v>
      </c>
      <c r="AI32" s="44">
        <f t="shared" si="17"/>
        <v>80.877931449188083</v>
      </c>
      <c r="AJ32" s="44">
        <f t="shared" si="18"/>
        <v>0.90624384302405769</v>
      </c>
      <c r="AK32" s="44" t="str">
        <f t="shared" si="19"/>
        <v>U01</v>
      </c>
      <c r="AL32" s="44">
        <f t="shared" si="20"/>
        <v>80.990566037735988</v>
      </c>
      <c r="AM32" s="44">
        <f t="shared" si="21"/>
        <v>1.0408788643380962</v>
      </c>
    </row>
    <row r="33" spans="2:39" x14ac:dyDescent="0.25">
      <c r="B33" t="s">
        <v>563</v>
      </c>
      <c r="C33">
        <v>0.80721062618595829</v>
      </c>
      <c r="D33">
        <v>7905</v>
      </c>
      <c r="E33">
        <v>0.79828326180257658</v>
      </c>
      <c r="F33">
        <v>7922</v>
      </c>
      <c r="G33">
        <v>0.79493670886075551</v>
      </c>
      <c r="H33">
        <v>7900</v>
      </c>
      <c r="J33" s="40">
        <f t="shared" si="0"/>
        <v>3035</v>
      </c>
      <c r="L33" s="19">
        <f t="shared" si="1"/>
        <v>0.80721062618595829</v>
      </c>
      <c r="M33" s="19">
        <f t="shared" si="2"/>
        <v>7905</v>
      </c>
      <c r="N33" s="19">
        <f t="shared" si="3"/>
        <v>0.79828326180257658</v>
      </c>
      <c r="O33" s="19">
        <f t="shared" si="4"/>
        <v>7922</v>
      </c>
      <c r="P33" s="19">
        <f t="shared" si="5"/>
        <v>0.79493670886075551</v>
      </c>
      <c r="Q33" s="19">
        <f t="shared" si="6"/>
        <v>7900</v>
      </c>
      <c r="S33" s="38">
        <f>VLOOKUP(J33,PopInst!B:C,2,FALSE)</f>
        <v>20279</v>
      </c>
      <c r="U33" s="37">
        <f t="shared" si="7"/>
        <v>6.7933284419952108E-3</v>
      </c>
      <c r="V33" s="37">
        <f t="shared" si="8"/>
        <v>6.8981414626045215E-3</v>
      </c>
      <c r="W33" s="37">
        <f t="shared" si="9"/>
        <v>6.9563750004429789E-3</v>
      </c>
      <c r="Y33" s="46">
        <f t="shared" si="10"/>
        <v>15</v>
      </c>
      <c r="Z33" s="46">
        <f t="shared" si="11"/>
        <v>21</v>
      </c>
      <c r="AA33" s="71" t="s">
        <v>605</v>
      </c>
      <c r="AB33" s="45">
        <f t="shared" si="12"/>
        <v>80.721062618595823</v>
      </c>
      <c r="AC33" s="45">
        <f t="shared" si="13"/>
        <v>0.67933284419952111</v>
      </c>
      <c r="AD33" s="45">
        <f t="shared" si="14"/>
        <v>79.828326180257662</v>
      </c>
      <c r="AE33" s="45">
        <f t="shared" si="15"/>
        <v>0.68981414626045212</v>
      </c>
      <c r="AG33" s="47">
        <v>10</v>
      </c>
      <c r="AH33" s="27" t="str">
        <f t="shared" si="16"/>
        <v>U16</v>
      </c>
      <c r="AI33" s="44">
        <f t="shared" si="17"/>
        <v>80.995162404975716</v>
      </c>
      <c r="AJ33" s="44">
        <f t="shared" si="18"/>
        <v>0.98995231793943383</v>
      </c>
      <c r="AK33" s="44" t="str">
        <f t="shared" si="19"/>
        <v>U20</v>
      </c>
      <c r="AL33" s="44">
        <f t="shared" si="20"/>
        <v>81.434007610655001</v>
      </c>
      <c r="AM33" s="44">
        <f t="shared" si="21"/>
        <v>0.8955136186358863</v>
      </c>
    </row>
    <row r="34" spans="2:39" x14ac:dyDescent="0.25">
      <c r="B34" t="s">
        <v>564</v>
      </c>
      <c r="C34">
        <v>0.80995162404975718</v>
      </c>
      <c r="D34">
        <v>4341</v>
      </c>
      <c r="E34">
        <v>0.82460973370064417</v>
      </c>
      <c r="F34">
        <v>4356</v>
      </c>
      <c r="G34">
        <v>0.81504485852311825</v>
      </c>
      <c r="H34">
        <v>4347</v>
      </c>
      <c r="J34" s="40">
        <f t="shared" si="0"/>
        <v>3036</v>
      </c>
      <c r="L34" s="19">
        <f t="shared" si="1"/>
        <v>0.80995162404975718</v>
      </c>
      <c r="M34" s="19">
        <f t="shared" si="2"/>
        <v>4341</v>
      </c>
      <c r="N34" s="19">
        <f t="shared" si="3"/>
        <v>0.82460973370064417</v>
      </c>
      <c r="O34" s="19">
        <f t="shared" si="4"/>
        <v>4356</v>
      </c>
      <c r="P34" s="19">
        <f t="shared" si="5"/>
        <v>0.81504485852311825</v>
      </c>
      <c r="Q34" s="19">
        <f t="shared" si="6"/>
        <v>4347</v>
      </c>
      <c r="S34" s="38">
        <f>VLOOKUP(J34,PopInst!B:C,2,FALSE)</f>
        <v>15469</v>
      </c>
      <c r="U34" s="37">
        <f t="shared" si="7"/>
        <v>9.8995231793943383E-3</v>
      </c>
      <c r="V34" s="37">
        <f t="shared" si="8"/>
        <v>9.5727713009340076E-3</v>
      </c>
      <c r="W34" s="37">
        <f t="shared" si="9"/>
        <v>9.7872250627766832E-3</v>
      </c>
      <c r="Y34" s="46">
        <f t="shared" si="10"/>
        <v>10</v>
      </c>
      <c r="Z34" s="46">
        <f t="shared" si="11"/>
        <v>8</v>
      </c>
      <c r="AA34" s="71" t="s">
        <v>588</v>
      </c>
      <c r="AB34" s="45">
        <f t="shared" si="12"/>
        <v>80.995162404975716</v>
      </c>
      <c r="AC34" s="45">
        <f t="shared" si="13"/>
        <v>0.98995231793943383</v>
      </c>
      <c r="AD34" s="45">
        <f t="shared" si="14"/>
        <v>82.460973370064423</v>
      </c>
      <c r="AE34" s="45">
        <f t="shared" si="15"/>
        <v>0.95727713009340076</v>
      </c>
      <c r="AG34" s="47">
        <v>9</v>
      </c>
      <c r="AH34" s="27" t="str">
        <f t="shared" si="16"/>
        <v>U17</v>
      </c>
      <c r="AI34" s="44">
        <f t="shared" si="17"/>
        <v>81.158677262240388</v>
      </c>
      <c r="AJ34" s="44">
        <f t="shared" si="18"/>
        <v>1.0047605282365817</v>
      </c>
      <c r="AK34" s="44" t="str">
        <f t="shared" si="19"/>
        <v>U27</v>
      </c>
      <c r="AL34" s="44">
        <f t="shared" si="20"/>
        <v>82.290184921763725</v>
      </c>
      <c r="AM34" s="44">
        <f t="shared" si="21"/>
        <v>1.6480749825107697</v>
      </c>
    </row>
    <row r="35" spans="2:39" x14ac:dyDescent="0.25">
      <c r="B35" t="s">
        <v>565</v>
      </c>
      <c r="C35">
        <v>0.77307692307692355</v>
      </c>
      <c r="D35">
        <v>1040</v>
      </c>
      <c r="E35">
        <v>0.77574590952839217</v>
      </c>
      <c r="F35">
        <v>1039</v>
      </c>
      <c r="G35">
        <v>0.799421407907425</v>
      </c>
      <c r="H35">
        <v>1037</v>
      </c>
      <c r="J35" s="40">
        <f t="shared" si="0"/>
        <v>3038</v>
      </c>
      <c r="L35" s="19">
        <f t="shared" si="1"/>
        <v>0.77307692307692355</v>
      </c>
      <c r="M35" s="19">
        <f t="shared" si="2"/>
        <v>1040</v>
      </c>
      <c r="N35" s="19">
        <f t="shared" si="3"/>
        <v>0.77574590952839217</v>
      </c>
      <c r="O35" s="19">
        <f t="shared" si="4"/>
        <v>1039</v>
      </c>
      <c r="P35" s="19">
        <f t="shared" si="5"/>
        <v>0.799421407907425</v>
      </c>
      <c r="Q35" s="19">
        <f t="shared" si="6"/>
        <v>1037</v>
      </c>
      <c r="S35" s="38">
        <f>VLOOKUP(J35,PopInst!B:C,2,FALSE)</f>
        <v>4338</v>
      </c>
      <c r="U35" s="37">
        <f t="shared" si="7"/>
        <v>2.2198350421193537E-2</v>
      </c>
      <c r="V35" s="37">
        <f t="shared" si="8"/>
        <v>2.2119468034871186E-2</v>
      </c>
      <c r="W35" s="37">
        <f t="shared" si="9"/>
        <v>2.1263018674938093E-2</v>
      </c>
      <c r="Y35" s="46">
        <f t="shared" si="10"/>
        <v>29</v>
      </c>
      <c r="Z35" s="46">
        <f t="shared" si="11"/>
        <v>28</v>
      </c>
      <c r="AA35" s="71" t="s">
        <v>596</v>
      </c>
      <c r="AB35" s="45">
        <f t="shared" si="12"/>
        <v>77.307692307692349</v>
      </c>
      <c r="AC35" s="45">
        <f t="shared" si="13"/>
        <v>2.2198350421193536</v>
      </c>
      <c r="AD35" s="45">
        <f t="shared" si="14"/>
        <v>77.574590952839216</v>
      </c>
      <c r="AE35" s="45">
        <f t="shared" si="15"/>
        <v>2.2119468034871184</v>
      </c>
      <c r="AG35" s="47">
        <v>8</v>
      </c>
      <c r="AH35" s="27" t="str">
        <f t="shared" si="16"/>
        <v>U27</v>
      </c>
      <c r="AI35" s="44">
        <f t="shared" si="17"/>
        <v>82.302771855010548</v>
      </c>
      <c r="AJ35" s="44">
        <f t="shared" si="18"/>
        <v>1.6467564295444599</v>
      </c>
      <c r="AK35" s="44" t="str">
        <f t="shared" si="19"/>
        <v>U16</v>
      </c>
      <c r="AL35" s="44">
        <f t="shared" si="20"/>
        <v>82.460973370064423</v>
      </c>
      <c r="AM35" s="44">
        <f t="shared" si="21"/>
        <v>0.95727713009340076</v>
      </c>
    </row>
    <row r="36" spans="2:39" x14ac:dyDescent="0.25">
      <c r="B36" t="s">
        <v>566</v>
      </c>
      <c r="C36">
        <v>0.82302771855010548</v>
      </c>
      <c r="D36">
        <v>1407</v>
      </c>
      <c r="E36">
        <v>0.8229018492176372</v>
      </c>
      <c r="F36">
        <v>1406</v>
      </c>
      <c r="G36">
        <v>0.83999999999999986</v>
      </c>
      <c r="H36">
        <v>1400</v>
      </c>
      <c r="J36" s="40">
        <f t="shared" si="0"/>
        <v>3039</v>
      </c>
      <c r="L36" s="19">
        <f t="shared" si="1"/>
        <v>0.82302771855010548</v>
      </c>
      <c r="M36" s="19">
        <f t="shared" si="2"/>
        <v>1407</v>
      </c>
      <c r="N36" s="19">
        <f t="shared" si="3"/>
        <v>0.8229018492176372</v>
      </c>
      <c r="O36" s="19">
        <f t="shared" si="4"/>
        <v>1406</v>
      </c>
      <c r="P36" s="19">
        <f t="shared" si="5"/>
        <v>0.83999999999999986</v>
      </c>
      <c r="Q36" s="19">
        <f t="shared" si="6"/>
        <v>1400</v>
      </c>
      <c r="S36" s="38">
        <f>VLOOKUP(J36,PopInst!B:C,2,FALSE)</f>
        <v>4421</v>
      </c>
      <c r="U36" s="37">
        <f t="shared" si="7"/>
        <v>1.64675642954446E-2</v>
      </c>
      <c r="V36" s="37">
        <f t="shared" si="8"/>
        <v>1.6480749825107697E-2</v>
      </c>
      <c r="W36" s="37">
        <f t="shared" si="9"/>
        <v>1.5876541971644072E-2</v>
      </c>
      <c r="Y36" s="46">
        <f t="shared" si="10"/>
        <v>8</v>
      </c>
      <c r="Z36" s="46">
        <f t="shared" si="11"/>
        <v>9</v>
      </c>
      <c r="AA36" s="71" t="s">
        <v>599</v>
      </c>
      <c r="AB36" s="45">
        <f t="shared" si="12"/>
        <v>82.302771855010548</v>
      </c>
      <c r="AC36" s="45">
        <f t="shared" si="13"/>
        <v>1.6467564295444599</v>
      </c>
      <c r="AD36" s="45">
        <f t="shared" si="14"/>
        <v>82.290184921763725</v>
      </c>
      <c r="AE36" s="45">
        <f t="shared" si="15"/>
        <v>1.6480749825107697</v>
      </c>
      <c r="AG36" s="47">
        <v>7</v>
      </c>
      <c r="AH36" s="27" t="str">
        <f t="shared" si="16"/>
        <v>U07</v>
      </c>
      <c r="AI36" s="44">
        <f t="shared" si="17"/>
        <v>83.294117647058812</v>
      </c>
      <c r="AJ36" s="44">
        <f t="shared" si="18"/>
        <v>1.724919567908461</v>
      </c>
      <c r="AK36" s="44" t="str">
        <f t="shared" si="19"/>
        <v>U38</v>
      </c>
      <c r="AL36" s="44">
        <f t="shared" si="20"/>
        <v>83.003741314804884</v>
      </c>
      <c r="AM36" s="44">
        <f t="shared" si="21"/>
        <v>1.5079319131903686</v>
      </c>
    </row>
    <row r="37" spans="2:39" x14ac:dyDescent="0.25">
      <c r="B37" t="s">
        <v>567</v>
      </c>
      <c r="C37">
        <v>0.75908183632734094</v>
      </c>
      <c r="D37">
        <v>5010</v>
      </c>
      <c r="E37">
        <v>0.76058858620003722</v>
      </c>
      <c r="F37">
        <v>5029</v>
      </c>
      <c r="G37">
        <v>0.77839776803507399</v>
      </c>
      <c r="H37">
        <v>5018</v>
      </c>
      <c r="J37" s="40">
        <f t="shared" si="0"/>
        <v>3040</v>
      </c>
      <c r="L37" s="19">
        <f t="shared" si="1"/>
        <v>0.75908183632734094</v>
      </c>
      <c r="M37" s="19">
        <f t="shared" si="2"/>
        <v>5010</v>
      </c>
      <c r="N37" s="19">
        <f t="shared" si="3"/>
        <v>0.76058858620003722</v>
      </c>
      <c r="O37" s="19">
        <f t="shared" si="4"/>
        <v>5029</v>
      </c>
      <c r="P37" s="19">
        <f t="shared" si="5"/>
        <v>0.77839776803507399</v>
      </c>
      <c r="Q37" s="19">
        <f t="shared" si="6"/>
        <v>5018</v>
      </c>
      <c r="S37" s="38">
        <f>VLOOKUP(J37,PopInst!B:C,2,FALSE)</f>
        <v>17400</v>
      </c>
      <c r="U37" s="37">
        <f t="shared" si="7"/>
        <v>9.9928596883495386E-3</v>
      </c>
      <c r="V37" s="37">
        <f t="shared" si="8"/>
        <v>9.9449554167986218E-3</v>
      </c>
      <c r="W37" s="37">
        <f t="shared" si="9"/>
        <v>9.6941973081741978E-3</v>
      </c>
      <c r="Y37" s="46">
        <f t="shared" si="10"/>
        <v>35</v>
      </c>
      <c r="Z37" s="46">
        <f t="shared" si="11"/>
        <v>33</v>
      </c>
      <c r="AA37" s="71" t="s">
        <v>597</v>
      </c>
      <c r="AB37" s="45">
        <f t="shared" si="12"/>
        <v>75.908183632734094</v>
      </c>
      <c r="AC37" s="45">
        <f t="shared" si="13"/>
        <v>0.99928596883495391</v>
      </c>
      <c r="AD37" s="45">
        <f t="shared" si="14"/>
        <v>76.058858620003718</v>
      </c>
      <c r="AE37" s="45">
        <f t="shared" si="15"/>
        <v>0.9944955416798622</v>
      </c>
      <c r="AG37" s="47">
        <v>6</v>
      </c>
      <c r="AH37" s="27" t="str">
        <f t="shared" si="16"/>
        <v>U08</v>
      </c>
      <c r="AI37" s="44">
        <f t="shared" si="17"/>
        <v>83.706225680933784</v>
      </c>
      <c r="AJ37" s="44">
        <f t="shared" si="18"/>
        <v>1.3465072993098595</v>
      </c>
      <c r="AK37" s="44" t="str">
        <f t="shared" si="19"/>
        <v>U08</v>
      </c>
      <c r="AL37" s="44">
        <f t="shared" si="20"/>
        <v>83.852140077821019</v>
      </c>
      <c r="AM37" s="44">
        <f t="shared" si="21"/>
        <v>1.3416324251603102</v>
      </c>
    </row>
    <row r="38" spans="2:39" x14ac:dyDescent="0.25">
      <c r="B38" t="s">
        <v>568</v>
      </c>
      <c r="C38">
        <v>0.80877156516316906</v>
      </c>
      <c r="D38">
        <v>4811</v>
      </c>
      <c r="E38">
        <v>0.80625777041027702</v>
      </c>
      <c r="F38">
        <v>4826</v>
      </c>
      <c r="G38">
        <v>0.79754728746622117</v>
      </c>
      <c r="H38">
        <v>4811</v>
      </c>
      <c r="J38" s="40">
        <f t="shared" si="0"/>
        <v>3042</v>
      </c>
      <c r="L38" s="19">
        <f t="shared" si="1"/>
        <v>0.80877156516316906</v>
      </c>
      <c r="M38" s="19">
        <f t="shared" si="2"/>
        <v>4811</v>
      </c>
      <c r="N38" s="19">
        <f t="shared" si="3"/>
        <v>0.80625777041027702</v>
      </c>
      <c r="O38" s="19">
        <f t="shared" si="4"/>
        <v>4826</v>
      </c>
      <c r="P38" s="19">
        <f t="shared" si="5"/>
        <v>0.79754728746622117</v>
      </c>
      <c r="Q38" s="19">
        <f t="shared" si="6"/>
        <v>4811</v>
      </c>
      <c r="S38" s="38">
        <f>VLOOKUP(J38,PopInst!B:C,2,FALSE)</f>
        <v>16768</v>
      </c>
      <c r="U38" s="37">
        <f t="shared" si="7"/>
        <v>9.3844969506566046E-3</v>
      </c>
      <c r="V38" s="37">
        <f t="shared" si="8"/>
        <v>9.4107094943639211E-3</v>
      </c>
      <c r="W38" s="37">
        <f t="shared" si="9"/>
        <v>9.5887467045355813E-3</v>
      </c>
      <c r="Y38" s="46">
        <f t="shared" si="10"/>
        <v>12</v>
      </c>
      <c r="Z38" s="46">
        <f t="shared" si="11"/>
        <v>16</v>
      </c>
      <c r="AA38" s="71" t="s">
        <v>593</v>
      </c>
      <c r="AB38" s="45">
        <f t="shared" si="12"/>
        <v>80.877156516316902</v>
      </c>
      <c r="AC38" s="45">
        <f t="shared" si="13"/>
        <v>0.93844969506566045</v>
      </c>
      <c r="AD38" s="45">
        <f t="shared" si="14"/>
        <v>80.625777041027703</v>
      </c>
      <c r="AE38" s="45">
        <f t="shared" si="15"/>
        <v>0.94107094943639213</v>
      </c>
      <c r="AG38" s="47">
        <v>5</v>
      </c>
      <c r="AH38" s="27" t="str">
        <f t="shared" si="16"/>
        <v>U38</v>
      </c>
      <c r="AI38" s="44">
        <f t="shared" si="17"/>
        <v>85.072231139646931</v>
      </c>
      <c r="AJ38" s="44">
        <f t="shared" si="18"/>
        <v>1.431671676793663</v>
      </c>
      <c r="AK38" s="44" t="str">
        <f t="shared" si="19"/>
        <v>U07</v>
      </c>
      <c r="AL38" s="44">
        <f t="shared" si="20"/>
        <v>84.729835552075201</v>
      </c>
      <c r="AM38" s="44">
        <f t="shared" si="21"/>
        <v>1.6614495033060606</v>
      </c>
    </row>
    <row r="39" spans="2:39" x14ac:dyDescent="0.25">
      <c r="B39" t="s">
        <v>569</v>
      </c>
      <c r="C39">
        <v>0.87373737373737326</v>
      </c>
      <c r="D39">
        <v>990</v>
      </c>
      <c r="E39">
        <v>0.88698284561049467</v>
      </c>
      <c r="F39">
        <v>991</v>
      </c>
      <c r="G39">
        <v>0.87171717171717222</v>
      </c>
      <c r="H39">
        <v>990</v>
      </c>
      <c r="J39" s="40">
        <f t="shared" si="0"/>
        <v>3043</v>
      </c>
      <c r="L39" s="19">
        <f t="shared" si="1"/>
        <v>0.87373737373737326</v>
      </c>
      <c r="M39" s="19">
        <f t="shared" si="2"/>
        <v>990</v>
      </c>
      <c r="N39" s="19">
        <f t="shared" si="3"/>
        <v>0.88698284561049467</v>
      </c>
      <c r="O39" s="19">
        <f t="shared" si="4"/>
        <v>991</v>
      </c>
      <c r="P39" s="19">
        <f t="shared" si="5"/>
        <v>0.87171717171717222</v>
      </c>
      <c r="Q39" s="19">
        <f t="shared" si="6"/>
        <v>990</v>
      </c>
      <c r="S39" s="38">
        <f>VLOOKUP(J39,PopInst!B:C,2,FALSE)</f>
        <v>3476</v>
      </c>
      <c r="U39" s="37">
        <f t="shared" si="7"/>
        <v>1.7500058375811874E-2</v>
      </c>
      <c r="V39" s="37">
        <f t="shared" si="8"/>
        <v>1.6669970472837418E-2</v>
      </c>
      <c r="W39" s="37">
        <f t="shared" si="9"/>
        <v>1.7619098986110658E-2</v>
      </c>
      <c r="Y39" s="46">
        <f t="shared" si="10"/>
        <v>4</v>
      </c>
      <c r="Z39" s="46">
        <f t="shared" si="11"/>
        <v>4</v>
      </c>
      <c r="AA39" s="71" t="s">
        <v>600</v>
      </c>
      <c r="AB39" s="45">
        <f t="shared" si="12"/>
        <v>87.373737373737328</v>
      </c>
      <c r="AC39" s="45">
        <f t="shared" si="13"/>
        <v>1.7500058375811873</v>
      </c>
      <c r="AD39" s="45">
        <f t="shared" si="14"/>
        <v>88.698284561049462</v>
      </c>
      <c r="AE39" s="45">
        <f t="shared" si="15"/>
        <v>1.6669970472837419</v>
      </c>
      <c r="AG39" s="47">
        <v>4</v>
      </c>
      <c r="AH39" s="27" t="str">
        <f t="shared" si="16"/>
        <v>U28</v>
      </c>
      <c r="AI39" s="44">
        <f t="shared" si="17"/>
        <v>87.373737373737328</v>
      </c>
      <c r="AJ39" s="44">
        <f t="shared" si="18"/>
        <v>1.7500058375811873</v>
      </c>
      <c r="AK39" s="44" t="str">
        <f t="shared" si="19"/>
        <v>U28</v>
      </c>
      <c r="AL39" s="44">
        <f t="shared" si="20"/>
        <v>88.698284561049462</v>
      </c>
      <c r="AM39" s="44">
        <f t="shared" si="21"/>
        <v>1.6669970472837419</v>
      </c>
    </row>
    <row r="40" spans="2:39" x14ac:dyDescent="0.25">
      <c r="B40" t="s">
        <v>570</v>
      </c>
      <c r="C40">
        <v>0.89243876464323801</v>
      </c>
      <c r="D40">
        <v>939</v>
      </c>
      <c r="E40">
        <v>0.90169133192389084</v>
      </c>
      <c r="F40">
        <v>946</v>
      </c>
      <c r="G40">
        <v>0.91092258748674371</v>
      </c>
      <c r="H40">
        <v>943</v>
      </c>
      <c r="J40" s="40">
        <f t="shared" si="0"/>
        <v>3044</v>
      </c>
      <c r="L40" s="19">
        <f t="shared" si="1"/>
        <v>0.89243876464323801</v>
      </c>
      <c r="M40" s="19">
        <f t="shared" si="2"/>
        <v>939</v>
      </c>
      <c r="N40" s="19">
        <f t="shared" si="3"/>
        <v>0.90169133192389084</v>
      </c>
      <c r="O40" s="19">
        <f t="shared" si="4"/>
        <v>946</v>
      </c>
      <c r="P40" s="19">
        <f t="shared" si="5"/>
        <v>0.91092258748674371</v>
      </c>
      <c r="Q40" s="19">
        <f t="shared" si="6"/>
        <v>943</v>
      </c>
      <c r="S40" s="38">
        <f>VLOOKUP(J40,PopInst!B:C,2,FALSE)</f>
        <v>3875</v>
      </c>
      <c r="U40" s="37">
        <f t="shared" si="7"/>
        <v>1.7251966120072151E-2</v>
      </c>
      <c r="V40" s="37">
        <f t="shared" si="8"/>
        <v>1.6497389733126935E-2</v>
      </c>
      <c r="W40" s="37">
        <f t="shared" si="9"/>
        <v>1.5817102608796173E-2</v>
      </c>
      <c r="Y40" s="46">
        <f t="shared" si="10"/>
        <v>2</v>
      </c>
      <c r="Z40" s="46">
        <f t="shared" si="11"/>
        <v>2</v>
      </c>
      <c r="AA40" s="71" t="s">
        <v>586</v>
      </c>
      <c r="AB40" s="45">
        <f t="shared" si="12"/>
        <v>89.243876464323804</v>
      </c>
      <c r="AC40" s="45">
        <f t="shared" si="13"/>
        <v>1.7251966120072151</v>
      </c>
      <c r="AD40" s="45">
        <f t="shared" si="14"/>
        <v>90.169133192389083</v>
      </c>
      <c r="AE40" s="45">
        <f t="shared" si="15"/>
        <v>1.6497389733126935</v>
      </c>
      <c r="AG40" s="47">
        <v>3</v>
      </c>
      <c r="AH40" s="27" t="str">
        <f t="shared" si="16"/>
        <v>U36</v>
      </c>
      <c r="AI40" s="44">
        <f t="shared" si="17"/>
        <v>88.679245283018858</v>
      </c>
      <c r="AJ40" s="44">
        <f t="shared" si="18"/>
        <v>6.2191543795507549</v>
      </c>
      <c r="AK40" s="44" t="str">
        <f t="shared" si="19"/>
        <v>U12</v>
      </c>
      <c r="AL40" s="44">
        <f t="shared" si="20"/>
        <v>89.285714285714334</v>
      </c>
      <c r="AM40" s="44">
        <f t="shared" si="21"/>
        <v>2.4950018908332887</v>
      </c>
    </row>
    <row r="41" spans="2:39" x14ac:dyDescent="0.25">
      <c r="B41" t="s">
        <v>571</v>
      </c>
      <c r="C41">
        <v>0.75140025850926206</v>
      </c>
      <c r="D41">
        <v>2321</v>
      </c>
      <c r="E41">
        <v>0.77442961687472966</v>
      </c>
      <c r="F41">
        <v>2323</v>
      </c>
      <c r="G41">
        <v>0.78879310344827502</v>
      </c>
      <c r="H41">
        <v>2320</v>
      </c>
      <c r="J41" s="40">
        <f t="shared" si="0"/>
        <v>3045</v>
      </c>
      <c r="L41" s="19">
        <f t="shared" si="1"/>
        <v>0.75140025850926206</v>
      </c>
      <c r="M41" s="19">
        <f t="shared" si="2"/>
        <v>2321</v>
      </c>
      <c r="N41" s="19">
        <f t="shared" si="3"/>
        <v>0.77442961687472966</v>
      </c>
      <c r="O41" s="19">
        <f t="shared" si="4"/>
        <v>2323</v>
      </c>
      <c r="P41" s="19">
        <f t="shared" si="5"/>
        <v>0.78879310344827502</v>
      </c>
      <c r="Q41" s="19">
        <f t="shared" si="6"/>
        <v>2320</v>
      </c>
      <c r="S41" s="38">
        <f>VLOOKUP(J41,PopInst!B:C,2,FALSE)</f>
        <v>7181</v>
      </c>
      <c r="U41" s="37">
        <f t="shared" si="7"/>
        <v>1.446639836007341E-2</v>
      </c>
      <c r="V41" s="37">
        <f t="shared" si="8"/>
        <v>1.3980735355582174E-2</v>
      </c>
      <c r="W41" s="37">
        <f t="shared" si="9"/>
        <v>1.3666215580760933E-2</v>
      </c>
      <c r="Y41" s="46">
        <f t="shared" si="10"/>
        <v>37</v>
      </c>
      <c r="Z41" s="46">
        <f t="shared" si="11"/>
        <v>29</v>
      </c>
      <c r="AA41" s="71" t="s">
        <v>594</v>
      </c>
      <c r="AB41" s="45">
        <f t="shared" si="12"/>
        <v>75.140025850926207</v>
      </c>
      <c r="AC41" s="45">
        <f t="shared" si="13"/>
        <v>1.4466398360073411</v>
      </c>
      <c r="AD41" s="45">
        <f t="shared" si="14"/>
        <v>77.442961687472973</v>
      </c>
      <c r="AE41" s="45">
        <f t="shared" si="15"/>
        <v>1.3980735355582175</v>
      </c>
      <c r="AG41" s="47">
        <v>2</v>
      </c>
      <c r="AH41" s="27" t="str">
        <f t="shared" si="16"/>
        <v>U14</v>
      </c>
      <c r="AI41" s="44">
        <f t="shared" si="17"/>
        <v>89.243876464323804</v>
      </c>
      <c r="AJ41" s="44">
        <f t="shared" si="18"/>
        <v>1.7251966120072151</v>
      </c>
      <c r="AK41" s="44" t="str">
        <f t="shared" si="19"/>
        <v>U14</v>
      </c>
      <c r="AL41" s="44">
        <f t="shared" si="20"/>
        <v>90.169133192389083</v>
      </c>
      <c r="AM41" s="44">
        <f t="shared" si="21"/>
        <v>1.6497389733126935</v>
      </c>
    </row>
    <row r="42" spans="2:39" x14ac:dyDescent="0.25">
      <c r="B42" t="s">
        <v>572</v>
      </c>
      <c r="C42">
        <v>0.88679245283018859</v>
      </c>
      <c r="D42">
        <v>53</v>
      </c>
      <c r="E42">
        <v>0.9444444444444442</v>
      </c>
      <c r="F42">
        <v>54</v>
      </c>
      <c r="G42">
        <v>0.94339622641509446</v>
      </c>
      <c r="H42">
        <v>53</v>
      </c>
      <c r="J42" s="40">
        <f t="shared" si="0"/>
        <v>4331</v>
      </c>
      <c r="L42" s="19">
        <f t="shared" si="1"/>
        <v>0.88679245283018859</v>
      </c>
      <c r="M42" s="19">
        <f t="shared" si="2"/>
        <v>53</v>
      </c>
      <c r="N42" s="19">
        <f t="shared" si="3"/>
        <v>0.9444444444444442</v>
      </c>
      <c r="O42" s="19">
        <f t="shared" si="4"/>
        <v>54</v>
      </c>
      <c r="P42" s="19">
        <f t="shared" si="5"/>
        <v>0.94339622641509446</v>
      </c>
      <c r="Q42" s="19">
        <f t="shared" si="6"/>
        <v>53</v>
      </c>
      <c r="S42" s="38">
        <f>VLOOKUP(J42,PopInst!B:C,2,FALSE)</f>
        <v>112</v>
      </c>
      <c r="U42" s="37">
        <f t="shared" si="7"/>
        <v>6.2191543795507551E-2</v>
      </c>
      <c r="V42" s="37">
        <f t="shared" si="8"/>
        <v>4.4163517295175765E-2</v>
      </c>
      <c r="W42" s="37">
        <f t="shared" si="9"/>
        <v>4.5357845034863162E-2</v>
      </c>
      <c r="Y42" s="46">
        <f t="shared" si="10"/>
        <v>3</v>
      </c>
      <c r="Z42" s="46">
        <f t="shared" si="11"/>
        <v>1</v>
      </c>
      <c r="AA42" s="71" t="s">
        <v>608</v>
      </c>
      <c r="AB42" s="45">
        <f t="shared" si="12"/>
        <v>88.679245283018858</v>
      </c>
      <c r="AC42" s="45">
        <f t="shared" si="13"/>
        <v>6.2191543795507549</v>
      </c>
      <c r="AD42" s="45">
        <f t="shared" si="14"/>
        <v>94.444444444444414</v>
      </c>
      <c r="AE42" s="45">
        <f t="shared" si="15"/>
        <v>4.4163517295175767</v>
      </c>
      <c r="AG42" s="47">
        <v>1</v>
      </c>
      <c r="AH42" s="27" t="str">
        <f t="shared" si="16"/>
        <v>U12</v>
      </c>
      <c r="AI42" s="44">
        <f t="shared" si="17"/>
        <v>89.285714285714292</v>
      </c>
      <c r="AJ42" s="44">
        <f t="shared" si="18"/>
        <v>2.4950018908332932</v>
      </c>
      <c r="AK42" s="44" t="str">
        <f t="shared" si="19"/>
        <v>U36</v>
      </c>
      <c r="AL42" s="44">
        <f t="shared" si="20"/>
        <v>94.444444444444414</v>
      </c>
      <c r="AM42" s="44">
        <f t="shared" si="21"/>
        <v>4.4163517295175767</v>
      </c>
    </row>
    <row r="43" spans="2:39" s="22" customFormat="1" x14ac:dyDescent="0.25">
      <c r="Y43" s="33"/>
      <c r="Z43" s="33"/>
      <c r="AA43" s="59"/>
      <c r="AB43" s="59"/>
      <c r="AC43" s="59"/>
      <c r="AD43" s="59"/>
      <c r="AE43" s="59"/>
      <c r="AF43" s="33"/>
      <c r="AG43" s="33"/>
      <c r="AH43" s="33"/>
      <c r="AI43" s="33"/>
      <c r="AJ43" s="33"/>
      <c r="AK43" s="33"/>
      <c r="AL43" s="33"/>
      <c r="AM43" s="33"/>
    </row>
  </sheetData>
  <sortState ref="AT3:AU42">
    <sortCondition ref="AT3:AT42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9"/>
  <sheetViews>
    <sheetView workbookViewId="0">
      <selection sqref="A1:E1"/>
    </sheetView>
  </sheetViews>
  <sheetFormatPr defaultRowHeight="15" x14ac:dyDescent="0.25"/>
  <cols>
    <col min="9" max="9" width="9.140625" style="22"/>
  </cols>
  <sheetData>
    <row r="1" spans="1:8" x14ac:dyDescent="0.25">
      <c r="A1" t="s">
        <v>168</v>
      </c>
      <c r="B1" t="s">
        <v>168</v>
      </c>
      <c r="C1" t="s">
        <v>711</v>
      </c>
      <c r="E1" t="s">
        <v>712</v>
      </c>
      <c r="G1" t="s">
        <v>163</v>
      </c>
    </row>
    <row r="2" spans="1:8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</row>
    <row r="3" spans="1:8" x14ac:dyDescent="0.25">
      <c r="A3" t="s">
        <v>244</v>
      </c>
      <c r="B3" t="s">
        <v>245</v>
      </c>
      <c r="C3">
        <v>0.80821317312432073</v>
      </c>
      <c r="D3">
        <v>236601.35610192941</v>
      </c>
      <c r="E3">
        <v>0.80698682941679423</v>
      </c>
      <c r="F3">
        <v>237282.19357770908</v>
      </c>
      <c r="G3">
        <v>0.80565035792888817</v>
      </c>
      <c r="H3">
        <v>236589.24191193935</v>
      </c>
    </row>
    <row r="4" spans="1:8" x14ac:dyDescent="0.25">
      <c r="B4" t="s">
        <v>246</v>
      </c>
      <c r="C4">
        <v>0.75056433885954255</v>
      </c>
      <c r="D4">
        <v>149414.94961603478</v>
      </c>
      <c r="E4">
        <v>0.74660525199128724</v>
      </c>
      <c r="F4">
        <v>149789.25728053521</v>
      </c>
      <c r="G4">
        <v>0.75278679504749635</v>
      </c>
      <c r="H4">
        <v>149318.5592842245</v>
      </c>
    </row>
    <row r="5" spans="1:8" x14ac:dyDescent="0.25">
      <c r="A5" t="s">
        <v>169</v>
      </c>
      <c r="B5" t="s">
        <v>171</v>
      </c>
      <c r="C5">
        <v>0.76542130367406691</v>
      </c>
      <c r="D5">
        <v>165948.03416126172</v>
      </c>
      <c r="E5">
        <v>0.76044889440345997</v>
      </c>
      <c r="F5">
        <v>166471.95690804187</v>
      </c>
      <c r="G5">
        <v>0.76612749317595552</v>
      </c>
      <c r="H5">
        <v>165887.61760850158</v>
      </c>
    </row>
    <row r="6" spans="1:8" x14ac:dyDescent="0.25">
      <c r="B6" t="s">
        <v>170</v>
      </c>
      <c r="C6">
        <v>0.80134089188613533</v>
      </c>
      <c r="D6">
        <v>220068.27155669106</v>
      </c>
      <c r="E6">
        <v>0.80110626051504508</v>
      </c>
      <c r="F6">
        <v>220599.49395019058</v>
      </c>
      <c r="G6">
        <v>0.79957292834334626</v>
      </c>
      <c r="H6">
        <v>220020.18358765077</v>
      </c>
    </row>
    <row r="7" spans="1:8" x14ac:dyDescent="0.25">
      <c r="A7" t="s">
        <v>177</v>
      </c>
      <c r="B7" t="s">
        <v>179</v>
      </c>
      <c r="C7">
        <v>0.79998455335920504</v>
      </c>
      <c r="D7">
        <v>4056.5825821299941</v>
      </c>
      <c r="E7">
        <v>0.79877317516605784</v>
      </c>
      <c r="F7">
        <v>4071.0907782599943</v>
      </c>
      <c r="G7">
        <v>0.78964162887422285</v>
      </c>
      <c r="H7">
        <v>4059.7969765099942</v>
      </c>
    </row>
    <row r="8" spans="1:8" x14ac:dyDescent="0.25">
      <c r="B8" t="s">
        <v>178</v>
      </c>
      <c r="C8">
        <v>0.78615296757163133</v>
      </c>
      <c r="D8">
        <v>375701.65805083525</v>
      </c>
      <c r="E8">
        <v>0.7836739129136937</v>
      </c>
      <c r="F8">
        <v>376723.53894166468</v>
      </c>
      <c r="G8">
        <v>0.7853066960245485</v>
      </c>
      <c r="H8">
        <v>375593.21408625483</v>
      </c>
    </row>
    <row r="9" spans="1:8" x14ac:dyDescent="0.25">
      <c r="A9" t="s">
        <v>180</v>
      </c>
      <c r="B9" t="s">
        <v>181</v>
      </c>
      <c r="C9">
        <v>0.8016761000946182</v>
      </c>
      <c r="D9">
        <v>293952.46637806616</v>
      </c>
      <c r="E9">
        <v>0.7994409789176683</v>
      </c>
      <c r="F9">
        <v>294774.68181774486</v>
      </c>
      <c r="G9">
        <v>0.79794317928252922</v>
      </c>
      <c r="H9">
        <v>293861.80964218616</v>
      </c>
    </row>
    <row r="10" spans="1:8" x14ac:dyDescent="0.25">
      <c r="B10" t="s">
        <v>182</v>
      </c>
      <c r="C10">
        <v>0.73472334182687615</v>
      </c>
      <c r="D10">
        <v>87649.568593689037</v>
      </c>
      <c r="E10">
        <v>0.73244657738800822</v>
      </c>
      <c r="F10">
        <v>87872.361766589049</v>
      </c>
      <c r="G10">
        <v>0.74380936956434418</v>
      </c>
      <c r="H10">
        <v>87624.490684009012</v>
      </c>
    </row>
    <row r="11" spans="1:8" x14ac:dyDescent="0.25">
      <c r="A11" t="s">
        <v>183</v>
      </c>
      <c r="B11" t="s">
        <v>184</v>
      </c>
      <c r="C11">
        <v>0.75935183825450125</v>
      </c>
      <c r="D11">
        <v>18798.99757465989</v>
      </c>
      <c r="E11">
        <v>0.78268885862998738</v>
      </c>
      <c r="F11">
        <v>18807.368214319893</v>
      </c>
      <c r="G11">
        <v>0.77304283509729699</v>
      </c>
      <c r="H11">
        <v>18726.852510789904</v>
      </c>
    </row>
    <row r="12" spans="1:8" x14ac:dyDescent="0.25">
      <c r="B12" t="s">
        <v>185</v>
      </c>
      <c r="C12">
        <v>0.78725813265988365</v>
      </c>
      <c r="D12">
        <v>367217.30814326723</v>
      </c>
      <c r="E12">
        <v>0.78366788207093119</v>
      </c>
      <c r="F12">
        <v>368264.08264388685</v>
      </c>
      <c r="G12">
        <v>0.78581579188359874</v>
      </c>
      <c r="H12">
        <v>367180.94868533697</v>
      </c>
    </row>
    <row r="13" spans="1:8" x14ac:dyDescent="0.25">
      <c r="A13" t="s">
        <v>186</v>
      </c>
      <c r="B13" t="s">
        <v>187</v>
      </c>
      <c r="C13">
        <v>0.78877285890057469</v>
      </c>
      <c r="D13">
        <v>339290.12599263736</v>
      </c>
      <c r="E13">
        <v>0.78580841732173456</v>
      </c>
      <c r="F13">
        <v>340211.72958769155</v>
      </c>
      <c r="G13">
        <v>0.78711107422400772</v>
      </c>
      <c r="H13">
        <v>339139.48670857766</v>
      </c>
    </row>
    <row r="14" spans="1:8" x14ac:dyDescent="0.25">
      <c r="B14" t="s">
        <v>188</v>
      </c>
      <c r="C14">
        <v>0.76503200537973104</v>
      </c>
      <c r="D14">
        <v>46726.179725299487</v>
      </c>
      <c r="E14">
        <v>0.76773419672201348</v>
      </c>
      <c r="F14">
        <v>46859.72127051952</v>
      </c>
      <c r="G14">
        <v>0.77130856250475288</v>
      </c>
      <c r="H14">
        <v>46768.314487559495</v>
      </c>
    </row>
    <row r="15" spans="1:8" x14ac:dyDescent="0.25">
      <c r="A15" t="s">
        <v>189</v>
      </c>
      <c r="B15" t="s">
        <v>190</v>
      </c>
      <c r="C15">
        <v>0.79589854768391888</v>
      </c>
      <c r="D15">
        <v>338713.85743589886</v>
      </c>
      <c r="E15">
        <v>0.79341389326458933</v>
      </c>
      <c r="F15">
        <v>339635.51378367783</v>
      </c>
      <c r="G15">
        <v>0.79256860734739587</v>
      </c>
      <c r="H15">
        <v>338597.00196244923</v>
      </c>
    </row>
    <row r="16" spans="1:8" x14ac:dyDescent="0.25">
      <c r="B16" t="s">
        <v>191</v>
      </c>
      <c r="C16">
        <v>0.71429703257259514</v>
      </c>
      <c r="D16">
        <v>47302.448282039899</v>
      </c>
      <c r="E16">
        <v>0.71349947013012294</v>
      </c>
      <c r="F16">
        <v>47435.937074539914</v>
      </c>
      <c r="G16">
        <v>0.7324309328320211</v>
      </c>
      <c r="H16">
        <v>47310.799233689926</v>
      </c>
    </row>
    <row r="17" spans="1:8" x14ac:dyDescent="0.25">
      <c r="A17" t="s">
        <v>192</v>
      </c>
      <c r="B17" t="s">
        <v>194</v>
      </c>
      <c r="C17">
        <v>0.81324543617285572</v>
      </c>
      <c r="D17">
        <v>102127.72291483911</v>
      </c>
      <c r="E17">
        <v>0.81553660440861608</v>
      </c>
      <c r="F17">
        <v>102404.28508766921</v>
      </c>
      <c r="G17">
        <v>0.81125937223160016</v>
      </c>
      <c r="H17">
        <v>102115.74042854914</v>
      </c>
    </row>
    <row r="18" spans="1:8" x14ac:dyDescent="0.25">
      <c r="B18" t="s">
        <v>193</v>
      </c>
      <c r="C18">
        <v>0.81377413459119163</v>
      </c>
      <c r="D18">
        <v>108677.46699262685</v>
      </c>
      <c r="E18">
        <v>0.80590131998713943</v>
      </c>
      <c r="F18">
        <v>109046.83886050651</v>
      </c>
      <c r="G18">
        <v>0.80802318180242794</v>
      </c>
      <c r="H18">
        <v>108696.7223953768</v>
      </c>
    </row>
    <row r="19" spans="1:8" s="22" customFormat="1" x14ac:dyDescent="0.25"/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49"/>
  <sheetViews>
    <sheetView workbookViewId="0">
      <selection sqref="A1:E1"/>
    </sheetView>
  </sheetViews>
  <sheetFormatPr defaultRowHeight="15" x14ac:dyDescent="0.25"/>
  <cols>
    <col min="9" max="9" width="9.140625" style="22"/>
  </cols>
  <sheetData>
    <row r="1" spans="1:8" x14ac:dyDescent="0.25">
      <c r="A1" t="s">
        <v>168</v>
      </c>
      <c r="B1" t="s">
        <v>168</v>
      </c>
      <c r="C1" t="s">
        <v>762</v>
      </c>
      <c r="E1" t="s">
        <v>305</v>
      </c>
      <c r="G1" t="s">
        <v>869</v>
      </c>
    </row>
    <row r="2" spans="1:8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</row>
    <row r="3" spans="1:8" x14ac:dyDescent="0.25">
      <c r="A3" t="s">
        <v>199</v>
      </c>
      <c r="B3" t="s">
        <v>200</v>
      </c>
      <c r="C3">
        <v>0.82133689804037113</v>
      </c>
      <c r="D3">
        <v>25563.811863117815</v>
      </c>
      <c r="E3">
        <v>0.83312804687065434</v>
      </c>
      <c r="F3">
        <v>25621.618264207445</v>
      </c>
      <c r="G3">
        <v>0.82132164126148066</v>
      </c>
      <c r="H3">
        <v>25562.075277603861</v>
      </c>
    </row>
    <row r="4" spans="1:8" x14ac:dyDescent="0.25">
      <c r="B4" t="s">
        <v>201</v>
      </c>
      <c r="C4">
        <v>0.83390453890670535</v>
      </c>
      <c r="D4">
        <v>1054.2800751879709</v>
      </c>
      <c r="E4">
        <v>0.80750160216234912</v>
      </c>
      <c r="F4">
        <v>1059.7142857142867</v>
      </c>
      <c r="G4">
        <v>0.80809684610521082</v>
      </c>
      <c r="H4">
        <v>1059.7142857142867</v>
      </c>
    </row>
    <row r="5" spans="1:8" x14ac:dyDescent="0.25">
      <c r="B5" t="s">
        <v>202</v>
      </c>
      <c r="C5">
        <v>0.83624194856237666</v>
      </c>
      <c r="D5">
        <v>5716.1416566567914</v>
      </c>
      <c r="E5">
        <v>0.84883438842550829</v>
      </c>
      <c r="F5">
        <v>5731.3710373880849</v>
      </c>
      <c r="G5">
        <v>0.83870829858780671</v>
      </c>
      <c r="H5">
        <v>5716.6994474573703</v>
      </c>
    </row>
    <row r="6" spans="1:8" x14ac:dyDescent="0.25">
      <c r="B6" t="s">
        <v>203</v>
      </c>
      <c r="C6">
        <v>0.83482336852036543</v>
      </c>
      <c r="D6">
        <v>8284.6217253912309</v>
      </c>
      <c r="E6">
        <v>0.8302052989414167</v>
      </c>
      <c r="F6">
        <v>8323.4357541899426</v>
      </c>
      <c r="G6">
        <v>0.82182288594092268</v>
      </c>
      <c r="H6">
        <v>8292.9485019661679</v>
      </c>
    </row>
    <row r="7" spans="1:8" x14ac:dyDescent="0.25">
      <c r="B7" t="s">
        <v>204</v>
      </c>
      <c r="C7">
        <v>0.74467669838639439</v>
      </c>
      <c r="D7">
        <v>11893.542053766179</v>
      </c>
      <c r="E7">
        <v>0.71937802244967242</v>
      </c>
      <c r="F7">
        <v>11933.771392496301</v>
      </c>
      <c r="G7">
        <v>0.73936043519023231</v>
      </c>
      <c r="H7">
        <v>11878.441813847763</v>
      </c>
    </row>
    <row r="8" spans="1:8" x14ac:dyDescent="0.25">
      <c r="B8" t="s">
        <v>205</v>
      </c>
      <c r="C8">
        <v>0.73327588890403295</v>
      </c>
      <c r="D8">
        <v>13629.913961549468</v>
      </c>
      <c r="E8">
        <v>0.68744804217884525</v>
      </c>
      <c r="F8">
        <v>13670.390387602514</v>
      </c>
      <c r="G8">
        <v>0.71053577783782174</v>
      </c>
      <c r="H8">
        <v>13611.888557237093</v>
      </c>
    </row>
    <row r="9" spans="1:8" x14ac:dyDescent="0.25">
      <c r="B9" t="s">
        <v>206</v>
      </c>
      <c r="C9">
        <v>0.72263492909524696</v>
      </c>
      <c r="D9">
        <v>2198.6243902438996</v>
      </c>
      <c r="E9">
        <v>0.70067382285818347</v>
      </c>
      <c r="F9">
        <v>2207.9874999999975</v>
      </c>
      <c r="G9">
        <v>0.72089527759738536</v>
      </c>
      <c r="H9">
        <v>2200.6519067796585</v>
      </c>
    </row>
    <row r="10" spans="1:8" x14ac:dyDescent="0.25">
      <c r="B10" t="s">
        <v>207</v>
      </c>
      <c r="C10">
        <v>0.73049809445376412</v>
      </c>
      <c r="D10">
        <v>2730.0387121211943</v>
      </c>
      <c r="E10">
        <v>0.67044380334027254</v>
      </c>
      <c r="F10">
        <v>2745.0714285714098</v>
      </c>
      <c r="G10">
        <v>0.68013090101074536</v>
      </c>
      <c r="H10">
        <v>2725.0946404472543</v>
      </c>
    </row>
    <row r="11" spans="1:8" x14ac:dyDescent="0.25">
      <c r="B11" t="s">
        <v>208</v>
      </c>
      <c r="C11">
        <v>0.73367747785822601</v>
      </c>
      <c r="D11">
        <v>3774.0175429146002</v>
      </c>
      <c r="E11">
        <v>0.67468835568642738</v>
      </c>
      <c r="F11">
        <v>3780.3767820087837</v>
      </c>
      <c r="G11">
        <v>0.69960776684169046</v>
      </c>
      <c r="H11">
        <v>3780.3767820087837</v>
      </c>
    </row>
    <row r="12" spans="1:8" x14ac:dyDescent="0.25">
      <c r="B12" t="s">
        <v>209</v>
      </c>
      <c r="C12">
        <v>0.75579867858758865</v>
      </c>
      <c r="D12">
        <v>2748.976970855239</v>
      </c>
      <c r="E12">
        <v>0.70640218541354338</v>
      </c>
      <c r="F12">
        <v>2769.0142857142923</v>
      </c>
      <c r="G12">
        <v>0.70746618350062429</v>
      </c>
      <c r="H12">
        <v>2765.1571428571497</v>
      </c>
    </row>
    <row r="13" spans="1:8" x14ac:dyDescent="0.25">
      <c r="B13" t="s">
        <v>210</v>
      </c>
      <c r="C13">
        <v>0.70739969126146096</v>
      </c>
      <c r="D13">
        <v>1533.0000000000007</v>
      </c>
      <c r="E13">
        <v>0.70729149666731617</v>
      </c>
      <c r="F13">
        <v>1529.4516129032265</v>
      </c>
      <c r="G13">
        <v>0.72526632301854421</v>
      </c>
      <c r="H13">
        <v>1529.4516129032265</v>
      </c>
    </row>
    <row r="14" spans="1:8" x14ac:dyDescent="0.25">
      <c r="B14" t="s">
        <v>211</v>
      </c>
      <c r="C14">
        <v>0.74968420559488724</v>
      </c>
      <c r="D14">
        <v>7114.1462134447565</v>
      </c>
      <c r="E14">
        <v>0.72827594564612974</v>
      </c>
      <c r="F14">
        <v>7124.9309809809583</v>
      </c>
      <c r="G14">
        <v>0.76012502933996229</v>
      </c>
      <c r="H14">
        <v>7119.1134248694989</v>
      </c>
    </row>
    <row r="15" spans="1:8" x14ac:dyDescent="0.25">
      <c r="B15" t="s">
        <v>212</v>
      </c>
      <c r="C15">
        <v>0.72028853376232105</v>
      </c>
      <c r="D15">
        <v>2382.5285714285674</v>
      </c>
      <c r="E15">
        <v>0.7017473943689887</v>
      </c>
      <c r="F15">
        <v>2384.9285714285675</v>
      </c>
      <c r="G15">
        <v>0.69324261832342871</v>
      </c>
      <c r="H15">
        <v>2384.9285714285675</v>
      </c>
    </row>
    <row r="16" spans="1:8" x14ac:dyDescent="0.25">
      <c r="B16" t="s">
        <v>868</v>
      </c>
      <c r="C16">
        <v>0.8008584729457664</v>
      </c>
      <c r="D16">
        <v>1709.8135135135162</v>
      </c>
      <c r="E16">
        <v>0.77223858552875935</v>
      </c>
      <c r="F16">
        <v>1710.1476598549798</v>
      </c>
      <c r="G16">
        <v>0.75938629508868716</v>
      </c>
      <c r="H16">
        <v>1712.5135135135163</v>
      </c>
    </row>
    <row r="17" spans="2:8" x14ac:dyDescent="0.25">
      <c r="B17" t="s">
        <v>213</v>
      </c>
      <c r="C17">
        <v>0.81389969501545267</v>
      </c>
      <c r="D17">
        <v>3881.2226574101646</v>
      </c>
      <c r="E17">
        <v>0.81411114138025287</v>
      </c>
      <c r="F17">
        <v>3888.4299204583372</v>
      </c>
      <c r="G17">
        <v>0.83737916433094728</v>
      </c>
      <c r="H17">
        <v>3876.1864271095806</v>
      </c>
    </row>
    <row r="18" spans="2:8" x14ac:dyDescent="0.25">
      <c r="B18" t="s">
        <v>214</v>
      </c>
      <c r="C18">
        <v>0.8050021511163209</v>
      </c>
      <c r="D18">
        <v>20077.077722236183</v>
      </c>
      <c r="E18">
        <v>0.8183575481445583</v>
      </c>
      <c r="F18">
        <v>20123.610834082781</v>
      </c>
      <c r="G18">
        <v>0.8056376766040364</v>
      </c>
      <c r="H18">
        <v>20060.40895075868</v>
      </c>
    </row>
    <row r="19" spans="2:8" x14ac:dyDescent="0.25">
      <c r="B19" t="s">
        <v>215</v>
      </c>
      <c r="C19">
        <v>0.83980691087753545</v>
      </c>
      <c r="D19">
        <v>4193.1853667818477</v>
      </c>
      <c r="E19">
        <v>0.83222262123232593</v>
      </c>
      <c r="F19">
        <v>4205.085904416258</v>
      </c>
      <c r="G19">
        <v>0.82924306357179234</v>
      </c>
      <c r="H19">
        <v>4196.7895471636784</v>
      </c>
    </row>
    <row r="20" spans="2:8" x14ac:dyDescent="0.25">
      <c r="B20" t="s">
        <v>216</v>
      </c>
      <c r="C20">
        <v>0.77973739256247265</v>
      </c>
      <c r="D20">
        <v>6246.0533380001743</v>
      </c>
      <c r="E20">
        <v>0.74155435995874974</v>
      </c>
      <c r="F20">
        <v>6270.5506313218957</v>
      </c>
      <c r="G20">
        <v>0.74501020851884603</v>
      </c>
      <c r="H20">
        <v>6254.5128971884187</v>
      </c>
    </row>
    <row r="21" spans="2:8" x14ac:dyDescent="0.25">
      <c r="B21" t="s">
        <v>217</v>
      </c>
      <c r="C21">
        <v>0.75340531484797379</v>
      </c>
      <c r="D21">
        <v>27371.743608658031</v>
      </c>
      <c r="E21">
        <v>0.75432824501984763</v>
      </c>
      <c r="F21">
        <v>27418.969090445098</v>
      </c>
      <c r="G21">
        <v>0.74988699037632223</v>
      </c>
      <c r="H21">
        <v>27365.171902809543</v>
      </c>
    </row>
    <row r="22" spans="2:8" x14ac:dyDescent="0.25">
      <c r="B22" t="s">
        <v>218</v>
      </c>
      <c r="C22">
        <v>0.78894207348219092</v>
      </c>
      <c r="D22">
        <v>2670.5714285714353</v>
      </c>
      <c r="E22">
        <v>0.78676140999959299</v>
      </c>
      <c r="F22">
        <v>2675.0000000000068</v>
      </c>
      <c r="G22">
        <v>0.78963365817624254</v>
      </c>
      <c r="H22">
        <v>2675.0000000000068</v>
      </c>
    </row>
    <row r="23" spans="2:8" x14ac:dyDescent="0.25">
      <c r="B23" t="s">
        <v>219</v>
      </c>
      <c r="C23">
        <v>0.73804335410561561</v>
      </c>
      <c r="D23">
        <v>1451.2130398671122</v>
      </c>
      <c r="E23">
        <v>0.67279591665258054</v>
      </c>
      <c r="F23">
        <v>1442.9144996476416</v>
      </c>
      <c r="G23">
        <v>0.71378811041644774</v>
      </c>
      <c r="H23">
        <v>1442.9144996476416</v>
      </c>
    </row>
    <row r="24" spans="2:8" x14ac:dyDescent="0.25">
      <c r="B24" t="s">
        <v>220</v>
      </c>
      <c r="C24">
        <v>0.8480249467512937</v>
      </c>
      <c r="D24">
        <v>1405.6681818181885</v>
      </c>
      <c r="E24">
        <v>0.84561790674375148</v>
      </c>
      <c r="F24">
        <v>1405.6681818181885</v>
      </c>
      <c r="G24">
        <v>0.84867596322460803</v>
      </c>
      <c r="H24">
        <v>1396.8085927770926</v>
      </c>
    </row>
    <row r="25" spans="2:8" x14ac:dyDescent="0.25">
      <c r="B25" t="s">
        <v>221</v>
      </c>
      <c r="C25">
        <v>0.8495058840659323</v>
      </c>
      <c r="D25">
        <v>2353.8643799996744</v>
      </c>
      <c r="E25">
        <v>0.86812622394380556</v>
      </c>
      <c r="F25">
        <v>2358.5030303030107</v>
      </c>
      <c r="G25">
        <v>0.86869126062457591</v>
      </c>
      <c r="H25">
        <v>2343.5182874956872</v>
      </c>
    </row>
    <row r="26" spans="2:8" x14ac:dyDescent="0.25">
      <c r="B26" t="s">
        <v>222</v>
      </c>
      <c r="C26">
        <v>0.83749213997408156</v>
      </c>
      <c r="D26">
        <v>2431.3876863079445</v>
      </c>
      <c r="E26">
        <v>0.83745114328029557</v>
      </c>
      <c r="F26">
        <v>2436.625</v>
      </c>
      <c r="G26">
        <v>0.81705705053582134</v>
      </c>
      <c r="H26">
        <v>2429.7087121212116</v>
      </c>
    </row>
    <row r="27" spans="2:8" x14ac:dyDescent="0.25">
      <c r="B27" t="s">
        <v>223</v>
      </c>
      <c r="C27">
        <v>0.78775729263100625</v>
      </c>
      <c r="D27">
        <v>7302.6885550902052</v>
      </c>
      <c r="E27">
        <v>0.79835558304025922</v>
      </c>
      <c r="F27">
        <v>7338.0210796482779</v>
      </c>
      <c r="G27">
        <v>0.77647705392707178</v>
      </c>
      <c r="H27">
        <v>7321.1315873884369</v>
      </c>
    </row>
    <row r="28" spans="2:8" x14ac:dyDescent="0.25">
      <c r="B28" t="s">
        <v>224</v>
      </c>
      <c r="C28">
        <v>0.8140006323838912</v>
      </c>
      <c r="D28">
        <v>5773.1910009054454</v>
      </c>
      <c r="E28">
        <v>0.81459818020167851</v>
      </c>
      <c r="F28">
        <v>5798.5833333333649</v>
      </c>
      <c r="G28">
        <v>0.8131314388847114</v>
      </c>
      <c r="H28">
        <v>5791.8005050505362</v>
      </c>
    </row>
    <row r="29" spans="2:8" x14ac:dyDescent="0.25">
      <c r="B29" t="s">
        <v>225</v>
      </c>
      <c r="C29">
        <v>0.80995201370512027</v>
      </c>
      <c r="D29">
        <v>17528.686265044504</v>
      </c>
      <c r="E29">
        <v>0.80716487110505097</v>
      </c>
      <c r="F29">
        <v>17595.101268242099</v>
      </c>
      <c r="G29">
        <v>0.79226801834905503</v>
      </c>
      <c r="H29">
        <v>17547.668189084179</v>
      </c>
    </row>
    <row r="30" spans="2:8" x14ac:dyDescent="0.25">
      <c r="B30" t="s">
        <v>226</v>
      </c>
      <c r="C30">
        <v>0.7541632382757093</v>
      </c>
      <c r="D30">
        <v>6873.1902004716449</v>
      </c>
      <c r="E30">
        <v>0.7378297831222097</v>
      </c>
      <c r="F30">
        <v>6900.3444444444513</v>
      </c>
      <c r="G30">
        <v>0.75672234598900312</v>
      </c>
      <c r="H30">
        <v>6892.1662725218512</v>
      </c>
    </row>
    <row r="31" spans="2:8" x14ac:dyDescent="0.25">
      <c r="B31" t="s">
        <v>227</v>
      </c>
      <c r="C31">
        <v>0.76157686097394273</v>
      </c>
      <c r="D31">
        <v>40797.895081383678</v>
      </c>
      <c r="E31">
        <v>0.74674416171264613</v>
      </c>
      <c r="F31">
        <v>40911.475128945051</v>
      </c>
      <c r="G31">
        <v>0.75349325602745976</v>
      </c>
      <c r="H31">
        <v>40772.078640838386</v>
      </c>
    </row>
    <row r="32" spans="2:8" x14ac:dyDescent="0.25">
      <c r="B32" t="s">
        <v>228</v>
      </c>
      <c r="C32">
        <v>0.74792843556735866</v>
      </c>
      <c r="D32">
        <v>4107.6429703194453</v>
      </c>
      <c r="E32">
        <v>0.74157044078550838</v>
      </c>
      <c r="F32">
        <v>4118.303571428577</v>
      </c>
      <c r="G32">
        <v>0.74910583512591011</v>
      </c>
      <c r="H32">
        <v>4106.1196283391455</v>
      </c>
    </row>
    <row r="33" spans="2:8" x14ac:dyDescent="0.25">
      <c r="B33" t="s">
        <v>229</v>
      </c>
      <c r="C33">
        <v>0.75002070511164876</v>
      </c>
      <c r="D33">
        <v>20168.697938976798</v>
      </c>
      <c r="E33">
        <v>0.72952309634512313</v>
      </c>
      <c r="F33">
        <v>20262.618072946509</v>
      </c>
      <c r="G33">
        <v>0.74678096009162587</v>
      </c>
      <c r="H33">
        <v>20206.339584922578</v>
      </c>
    </row>
    <row r="34" spans="2:8" x14ac:dyDescent="0.25">
      <c r="B34" t="s">
        <v>230</v>
      </c>
      <c r="C34">
        <v>0.75995214694087221</v>
      </c>
      <c r="D34">
        <v>4036.9003171625122</v>
      </c>
      <c r="E34">
        <v>0.69816494477685753</v>
      </c>
      <c r="F34">
        <v>4044.6146028767976</v>
      </c>
      <c r="G34">
        <v>0.71836681276019665</v>
      </c>
      <c r="H34">
        <v>4025.8738943982848</v>
      </c>
    </row>
    <row r="35" spans="2:8" x14ac:dyDescent="0.25">
      <c r="B35" t="s">
        <v>231</v>
      </c>
      <c r="C35">
        <v>0.79243224884588326</v>
      </c>
      <c r="D35">
        <v>1660.3851674641148</v>
      </c>
      <c r="E35">
        <v>0.82165211221807588</v>
      </c>
      <c r="F35">
        <v>1666</v>
      </c>
      <c r="G35">
        <v>0.81150021866802735</v>
      </c>
      <c r="H35">
        <v>1660.8502024291497</v>
      </c>
    </row>
    <row r="36" spans="2:8" x14ac:dyDescent="0.25">
      <c r="B36" t="s">
        <v>232</v>
      </c>
      <c r="C36">
        <v>0.8115401588863671</v>
      </c>
      <c r="D36">
        <v>40808.164603341938</v>
      </c>
      <c r="E36">
        <v>0.83975497178937053</v>
      </c>
      <c r="F36">
        <v>40904.181249658446</v>
      </c>
      <c r="G36">
        <v>0.83840363953262254</v>
      </c>
      <c r="H36">
        <v>40757.620248040344</v>
      </c>
    </row>
    <row r="37" spans="2:8" x14ac:dyDescent="0.25">
      <c r="B37" t="s">
        <v>233</v>
      </c>
      <c r="C37">
        <v>0.82808418369277859</v>
      </c>
      <c r="D37">
        <v>1774.2124756335343</v>
      </c>
      <c r="E37">
        <v>0.85830088300258234</v>
      </c>
      <c r="F37">
        <v>1784.0000000000057</v>
      </c>
      <c r="G37">
        <v>0.87869471269328214</v>
      </c>
      <c r="H37">
        <v>1777.9195767195822</v>
      </c>
    </row>
    <row r="38" spans="2:8" x14ac:dyDescent="0.25">
      <c r="B38" t="s">
        <v>234</v>
      </c>
      <c r="C38">
        <v>0.80166590962377549</v>
      </c>
      <c r="D38">
        <v>6396.4500000000517</v>
      </c>
      <c r="E38">
        <v>0.81623000173383686</v>
      </c>
      <c r="F38">
        <v>6391.4345173042411</v>
      </c>
      <c r="G38">
        <v>0.82505219153895415</v>
      </c>
      <c r="H38">
        <v>6377.3931389693844</v>
      </c>
    </row>
    <row r="39" spans="2:8" x14ac:dyDescent="0.25">
      <c r="B39" t="s">
        <v>235</v>
      </c>
      <c r="C39">
        <v>0.8445809250497438</v>
      </c>
      <c r="D39">
        <v>13557.391945428484</v>
      </c>
      <c r="E39">
        <v>0.86562409901342829</v>
      </c>
      <c r="F39">
        <v>13572.281703583427</v>
      </c>
      <c r="G39">
        <v>0.85386757050576845</v>
      </c>
      <c r="H39">
        <v>13524.714142345101</v>
      </c>
    </row>
    <row r="40" spans="2:8" x14ac:dyDescent="0.25">
      <c r="B40" t="s">
        <v>236</v>
      </c>
      <c r="C40">
        <v>0.79464226730855925</v>
      </c>
      <c r="D40">
        <v>13068.574215072507</v>
      </c>
      <c r="E40">
        <v>0.81551021923193934</v>
      </c>
      <c r="F40">
        <v>13105.377000861503</v>
      </c>
      <c r="G40">
        <v>0.81357237100821211</v>
      </c>
      <c r="H40">
        <v>13009.666100952854</v>
      </c>
    </row>
    <row r="41" spans="2:8" x14ac:dyDescent="0.25">
      <c r="B41" t="s">
        <v>237</v>
      </c>
      <c r="C41">
        <v>0.74024917184715433</v>
      </c>
      <c r="D41">
        <v>3908.3104870913858</v>
      </c>
      <c r="E41">
        <v>0.73099704343933758</v>
      </c>
      <c r="F41">
        <v>3928.2702702702636</v>
      </c>
      <c r="G41">
        <v>0.7219288866578869</v>
      </c>
      <c r="H41">
        <v>3921.5981391227228</v>
      </c>
    </row>
    <row r="42" spans="2:8" x14ac:dyDescent="0.25">
      <c r="B42" t="s">
        <v>238</v>
      </c>
      <c r="C42">
        <v>0.71156962402059121</v>
      </c>
      <c r="D42">
        <v>5031.4087337782894</v>
      </c>
      <c r="E42">
        <v>0.69421568146961743</v>
      </c>
      <c r="F42">
        <v>5043.4010414705972</v>
      </c>
      <c r="G42">
        <v>0.71148765397164404</v>
      </c>
      <c r="H42">
        <v>5025.0596653029052</v>
      </c>
    </row>
    <row r="43" spans="2:8" x14ac:dyDescent="0.25">
      <c r="B43" t="s">
        <v>239</v>
      </c>
      <c r="C43">
        <v>0.79241705765949555</v>
      </c>
      <c r="D43">
        <v>962.44444444444457</v>
      </c>
      <c r="E43">
        <v>0.80812213125979382</v>
      </c>
      <c r="F43">
        <v>962.50000000000011</v>
      </c>
      <c r="G43">
        <v>0.79746749296879182</v>
      </c>
      <c r="H43">
        <v>962.50000000000011</v>
      </c>
    </row>
    <row r="44" spans="2:8" x14ac:dyDescent="0.25">
      <c r="B44" t="s">
        <v>240</v>
      </c>
      <c r="C44">
        <v>0.78429841337631734</v>
      </c>
      <c r="D44">
        <v>12435.234743257937</v>
      </c>
      <c r="E44">
        <v>0.78507985553017612</v>
      </c>
      <c r="F44">
        <v>12477.750983071128</v>
      </c>
      <c r="G44">
        <v>0.79469071908718358</v>
      </c>
      <c r="H44">
        <v>12443.379563596829</v>
      </c>
    </row>
    <row r="45" spans="2:8" x14ac:dyDescent="0.25">
      <c r="B45" t="s">
        <v>241</v>
      </c>
      <c r="C45">
        <v>0.81598688248137685</v>
      </c>
      <c r="D45">
        <v>3982.4135897435908</v>
      </c>
      <c r="E45">
        <v>0.8304661403361161</v>
      </c>
      <c r="F45">
        <v>3981.355952380954</v>
      </c>
      <c r="G45">
        <v>0.82863041734724951</v>
      </c>
      <c r="H45">
        <v>3972.2065596684038</v>
      </c>
    </row>
    <row r="46" spans="2:8" x14ac:dyDescent="0.25">
      <c r="B46" t="s">
        <v>242</v>
      </c>
      <c r="C46">
        <v>0.81555373368656159</v>
      </c>
      <c r="D46">
        <v>13103.81074472848</v>
      </c>
      <c r="E46">
        <v>0.82555147231635673</v>
      </c>
      <c r="F46">
        <v>13155.996874512119</v>
      </c>
      <c r="G46">
        <v>0.81968888690919639</v>
      </c>
      <c r="H46">
        <v>13123.36418902359</v>
      </c>
    </row>
    <row r="47" spans="2:8" x14ac:dyDescent="0.25">
      <c r="B47" t="s">
        <v>243</v>
      </c>
      <c r="C47">
        <v>0.82015133412982888</v>
      </c>
      <c r="D47">
        <v>313.87500000000006</v>
      </c>
      <c r="E47">
        <v>0.82531545741324941</v>
      </c>
      <c r="F47">
        <v>317.00000000000011</v>
      </c>
      <c r="G47">
        <v>0.83714511041009454</v>
      </c>
      <c r="H47">
        <v>317.00000000000011</v>
      </c>
    </row>
    <row r="48" spans="2:8" x14ac:dyDescent="0.25">
      <c r="B48" t="s">
        <v>247</v>
      </c>
      <c r="C48">
        <v>0.78577803521015643</v>
      </c>
      <c r="D48">
        <v>386007.01313918154</v>
      </c>
      <c r="E48">
        <v>0.78356835916733214</v>
      </c>
      <c r="F48">
        <v>387076.17813053267</v>
      </c>
      <c r="G48">
        <v>0.78511940656239543</v>
      </c>
      <c r="H48">
        <v>385916.52512442006</v>
      </c>
    </row>
    <row r="49" s="22" customFormat="1" x14ac:dyDescent="0.25"/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"/>
  <sheetViews>
    <sheetView workbookViewId="0">
      <selection sqref="A1:E1"/>
    </sheetView>
  </sheetViews>
  <sheetFormatPr defaultRowHeight="15" x14ac:dyDescent="0.25"/>
  <cols>
    <col min="11" max="11" width="9.140625" style="22"/>
  </cols>
  <sheetData>
    <row r="1" spans="1:10" x14ac:dyDescent="0.25">
      <c r="A1" t="s">
        <v>161</v>
      </c>
      <c r="C1" t="s">
        <v>162</v>
      </c>
      <c r="E1" t="s">
        <v>163</v>
      </c>
      <c r="G1" t="s">
        <v>164</v>
      </c>
      <c r="I1" t="s">
        <v>165</v>
      </c>
    </row>
    <row r="2" spans="1:10" x14ac:dyDescent="0.25">
      <c r="A2" t="s">
        <v>166</v>
      </c>
      <c r="B2" t="s">
        <v>167</v>
      </c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I2" t="s">
        <v>166</v>
      </c>
      <c r="J2" t="s">
        <v>167</v>
      </c>
    </row>
    <row r="3" spans="1:10" x14ac:dyDescent="0.25">
      <c r="A3">
        <v>0.78944633145867726</v>
      </c>
      <c r="B3">
        <v>107754</v>
      </c>
      <c r="C3">
        <v>0.57029518250332367</v>
      </c>
      <c r="D3">
        <v>108272</v>
      </c>
      <c r="E3">
        <v>0.79152628421100801</v>
      </c>
      <c r="F3">
        <v>108335</v>
      </c>
      <c r="G3">
        <v>0.53375828809567893</v>
      </c>
      <c r="H3">
        <v>101501</v>
      </c>
      <c r="I3">
        <v>0.83277699255204152</v>
      </c>
      <c r="J3">
        <v>99759</v>
      </c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H1"/>
    </sheetView>
  </sheetViews>
  <sheetFormatPr defaultRowHeight="12" x14ac:dyDescent="0.25"/>
  <cols>
    <col min="1" max="2" width="46.42578125" style="3" customWidth="1"/>
    <col min="3" max="16384" width="9.140625" style="3"/>
  </cols>
  <sheetData>
    <row r="1" spans="1:2" x14ac:dyDescent="0.25">
      <c r="A1" s="125" t="s">
        <v>806</v>
      </c>
      <c r="B1" s="125"/>
    </row>
    <row r="2" spans="1:2" x14ac:dyDescent="0.25">
      <c r="A2" s="91" t="s">
        <v>646</v>
      </c>
      <c r="B2" s="91" t="s">
        <v>641</v>
      </c>
    </row>
    <row r="3" spans="1:2" x14ac:dyDescent="0.25">
      <c r="A3" s="91" t="s">
        <v>624</v>
      </c>
      <c r="B3" s="91" t="s">
        <v>805</v>
      </c>
    </row>
    <row r="4" spans="1:2" x14ac:dyDescent="0.25">
      <c r="A4" s="91" t="s">
        <v>652</v>
      </c>
      <c r="B4" s="91" t="s">
        <v>651</v>
      </c>
    </row>
    <row r="5" spans="1:2" x14ac:dyDescent="0.25">
      <c r="A5" s="91" t="s">
        <v>643</v>
      </c>
      <c r="B5" s="91" t="s">
        <v>645</v>
      </c>
    </row>
    <row r="6" spans="1:2" x14ac:dyDescent="0.25">
      <c r="A6" s="91" t="s">
        <v>632</v>
      </c>
      <c r="B6" s="91" t="s">
        <v>618</v>
      </c>
    </row>
    <row r="7" spans="1:2" x14ac:dyDescent="0.25">
      <c r="A7" s="119" t="s">
        <v>635</v>
      </c>
      <c r="B7" s="91" t="s">
        <v>616</v>
      </c>
    </row>
    <row r="8" spans="1:2" x14ac:dyDescent="0.25">
      <c r="A8" s="91" t="s">
        <v>620</v>
      </c>
      <c r="B8" s="91" t="s">
        <v>617</v>
      </c>
    </row>
  </sheetData>
  <mergeCells count="1">
    <mergeCell ref="A1:B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7"/>
  <sheetViews>
    <sheetView workbookViewId="0"/>
  </sheetViews>
  <sheetFormatPr defaultRowHeight="15" x14ac:dyDescent="0.25"/>
  <cols>
    <col min="13" max="13" width="9.140625" style="22"/>
    <col min="19" max="19" width="9.140625" style="22"/>
  </cols>
  <sheetData>
    <row r="1" spans="1:18" x14ac:dyDescent="0.25">
      <c r="A1" t="s">
        <v>168</v>
      </c>
      <c r="B1" t="s">
        <v>168</v>
      </c>
      <c r="C1" t="s">
        <v>161</v>
      </c>
      <c r="E1" t="s">
        <v>162</v>
      </c>
      <c r="G1" t="s">
        <v>163</v>
      </c>
      <c r="I1" t="s">
        <v>164</v>
      </c>
      <c r="K1" t="s">
        <v>165</v>
      </c>
      <c r="N1" s="22"/>
      <c r="O1" s="22"/>
      <c r="P1" s="22"/>
      <c r="Q1" s="22"/>
      <c r="R1" s="22"/>
    </row>
    <row r="2" spans="1:18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I2" t="s">
        <v>166</v>
      </c>
      <c r="J2" t="s">
        <v>167</v>
      </c>
      <c r="K2" t="s">
        <v>166</v>
      </c>
      <c r="L2" t="s">
        <v>167</v>
      </c>
      <c r="N2" s="22"/>
      <c r="O2" s="22"/>
      <c r="P2" s="22"/>
      <c r="Q2" s="22"/>
      <c r="R2" s="22"/>
    </row>
    <row r="3" spans="1:18" x14ac:dyDescent="0.25">
      <c r="A3" t="s">
        <v>244</v>
      </c>
      <c r="B3" t="s">
        <v>245</v>
      </c>
      <c r="C3">
        <v>0.7683859975216859</v>
      </c>
      <c r="D3">
        <v>64560</v>
      </c>
      <c r="E3">
        <v>0.56294309845263013</v>
      </c>
      <c r="F3">
        <v>64884</v>
      </c>
      <c r="G3">
        <v>0.81238548354812368</v>
      </c>
      <c r="H3">
        <v>64947</v>
      </c>
      <c r="I3">
        <v>0.5691088849603908</v>
      </c>
      <c r="J3">
        <v>61092</v>
      </c>
      <c r="K3">
        <v>0.86387958193729553</v>
      </c>
      <c r="L3">
        <v>59991</v>
      </c>
      <c r="M3" s="22" t="str">
        <f>'Table 12'!B3</f>
        <v>Commencing</v>
      </c>
      <c r="N3" s="107">
        <f>VALUE(FIXED(IF(D3&lt;N!$C$2,"",ScoresGroup!C3*100),1))</f>
        <v>76.8</v>
      </c>
      <c r="O3" s="107">
        <f>VALUE(FIXED(IF(F3&lt;N!$C$2,"",ScoresGroup!E3*100),1))</f>
        <v>56.3</v>
      </c>
      <c r="P3" s="107">
        <f>VALUE(FIXED(IF(H3&lt;N!$C$2,"",ScoresGroup!G3*100),1))</f>
        <v>81.2</v>
      </c>
      <c r="Q3" s="107">
        <f>VALUE(FIXED(IF(J3&lt;N!$C$2,"",ScoresGroup!I3*100),1))</f>
        <v>56.9</v>
      </c>
      <c r="R3" s="107">
        <f>VALUE(FIXED(IF(L3&lt;N!$C$2,"",ScoresGroup!K3*100),1))</f>
        <v>86.4</v>
      </c>
    </row>
    <row r="4" spans="1:18" x14ac:dyDescent="0.25">
      <c r="B4" t="s">
        <v>246</v>
      </c>
      <c r="C4">
        <v>0.82092420243551956</v>
      </c>
      <c r="D4">
        <v>43194</v>
      </c>
      <c r="E4">
        <v>0.58128975753664569</v>
      </c>
      <c r="F4">
        <v>43388</v>
      </c>
      <c r="G4">
        <v>0.76030238775698089</v>
      </c>
      <c r="H4">
        <v>43388</v>
      </c>
      <c r="I4">
        <v>0.48031379148209813</v>
      </c>
      <c r="J4">
        <v>40409</v>
      </c>
      <c r="K4">
        <v>0.78585797626232723</v>
      </c>
      <c r="L4">
        <v>39768</v>
      </c>
      <c r="M4" s="22" t="str">
        <f>'Table 12'!B4</f>
        <v>Later year</v>
      </c>
      <c r="N4" s="107">
        <f>VALUE(FIXED(IF(D4&lt;N!$C$2,"",ScoresGroup!C4*100),1))</f>
        <v>82.1</v>
      </c>
      <c r="O4" s="107">
        <f>VALUE(FIXED(IF(F4&lt;N!$C$2,"",ScoresGroup!E4*100),1))</f>
        <v>58.1</v>
      </c>
      <c r="P4" s="107">
        <f>VALUE(FIXED(IF(H4&lt;N!$C$2,"",ScoresGroup!G4*100),1))</f>
        <v>76</v>
      </c>
      <c r="Q4" s="107">
        <f>VALUE(FIXED(IF(J4&lt;N!$C$2,"",ScoresGroup!I4*100),1))</f>
        <v>48</v>
      </c>
      <c r="R4" s="107">
        <f>VALUE(FIXED(IF(L4&lt;N!$C$2,"",ScoresGroup!K4*100),1))</f>
        <v>78.599999999999994</v>
      </c>
    </row>
    <row r="5" spans="1:18" x14ac:dyDescent="0.25">
      <c r="A5" t="s">
        <v>169</v>
      </c>
      <c r="B5" t="s">
        <v>171</v>
      </c>
      <c r="C5">
        <v>0.75572243081630086</v>
      </c>
      <c r="D5">
        <v>35955</v>
      </c>
      <c r="E5">
        <v>0.5743486197931047</v>
      </c>
      <c r="F5">
        <v>36154</v>
      </c>
      <c r="G5">
        <v>0.76802299867315849</v>
      </c>
      <c r="H5">
        <v>36176</v>
      </c>
      <c r="I5">
        <v>0.51597429899624048</v>
      </c>
      <c r="J5">
        <v>33773</v>
      </c>
      <c r="K5">
        <v>0.82128704087064253</v>
      </c>
      <c r="L5">
        <v>33814</v>
      </c>
      <c r="M5" s="22" t="str">
        <f>'Table 12'!B5</f>
        <v>Male</v>
      </c>
      <c r="N5" s="107">
        <f>VALUE(FIXED(IF(D5&lt;N!$C$2,"",ScoresGroup!C5*100),1))</f>
        <v>75.599999999999994</v>
      </c>
      <c r="O5" s="107">
        <f>VALUE(FIXED(IF(F5&lt;N!$C$2,"",ScoresGroup!E5*100),1))</f>
        <v>57.4</v>
      </c>
      <c r="P5" s="107">
        <f>VALUE(FIXED(IF(H5&lt;N!$C$2,"",ScoresGroup!G5*100),1))</f>
        <v>76.8</v>
      </c>
      <c r="Q5" s="107">
        <f>VALUE(FIXED(IF(J5&lt;N!$C$2,"",ScoresGroup!I5*100),1))</f>
        <v>51.6</v>
      </c>
      <c r="R5" s="107">
        <f>VALUE(FIXED(IF(L5&lt;N!$C$2,"",ScoresGroup!K5*100),1))</f>
        <v>82.1</v>
      </c>
    </row>
    <row r="6" spans="1:18" x14ac:dyDescent="0.25">
      <c r="B6" t="s">
        <v>170</v>
      </c>
      <c r="C6">
        <v>0.80633435006058285</v>
      </c>
      <c r="D6">
        <v>71799</v>
      </c>
      <c r="E6">
        <v>0.56826312432402581</v>
      </c>
      <c r="F6">
        <v>72118</v>
      </c>
      <c r="G6">
        <v>0.8033093584999853</v>
      </c>
      <c r="H6">
        <v>72159</v>
      </c>
      <c r="I6">
        <v>0.54262638790457163</v>
      </c>
      <c r="J6">
        <v>67728</v>
      </c>
      <c r="K6">
        <v>0.83866858745924355</v>
      </c>
      <c r="L6">
        <v>65945</v>
      </c>
      <c r="M6" s="22" t="str">
        <f>'Table 12'!B6</f>
        <v>Female</v>
      </c>
      <c r="N6" s="107">
        <f>VALUE(FIXED(IF(D6&lt;N!$C$2,"",ScoresGroup!C6*100),1))</f>
        <v>80.599999999999994</v>
      </c>
      <c r="O6" s="107">
        <f>VALUE(FIXED(IF(F6&lt;N!$C$2,"",ScoresGroup!E6*100),1))</f>
        <v>56.8</v>
      </c>
      <c r="P6" s="107">
        <f>VALUE(FIXED(IF(H6&lt;N!$C$2,"",ScoresGroup!G6*100),1))</f>
        <v>80.3</v>
      </c>
      <c r="Q6" s="107">
        <f>VALUE(FIXED(IF(J6&lt;N!$C$2,"",ScoresGroup!I6*100),1))</f>
        <v>54.3</v>
      </c>
      <c r="R6" s="107">
        <f>VALUE(FIXED(IF(L6&lt;N!$C$2,"",ScoresGroup!K6*100),1))</f>
        <v>83.9</v>
      </c>
    </row>
    <row r="7" spans="1:18" x14ac:dyDescent="0.25">
      <c r="A7" t="s">
        <v>172</v>
      </c>
      <c r="B7" t="s">
        <v>173</v>
      </c>
      <c r="C7">
        <v>0.79280489799732878</v>
      </c>
      <c r="D7">
        <v>85586</v>
      </c>
      <c r="E7">
        <v>0.6043046742440118</v>
      </c>
      <c r="F7">
        <v>86046</v>
      </c>
      <c r="G7">
        <v>0.79206402676299814</v>
      </c>
      <c r="H7">
        <v>86089</v>
      </c>
      <c r="I7">
        <v>0.52311414392060018</v>
      </c>
      <c r="J7">
        <v>80600</v>
      </c>
      <c r="K7">
        <v>0.83765964707029683</v>
      </c>
      <c r="L7">
        <v>82056</v>
      </c>
      <c r="M7" s="22" t="str">
        <f>'Table 12'!B7</f>
        <v>Under 25</v>
      </c>
      <c r="N7" s="107">
        <f>VALUE(FIXED(IF(D7&lt;N!$C$2,"",ScoresGroup!C7*100),1))</f>
        <v>79.3</v>
      </c>
      <c r="O7" s="107">
        <f>VALUE(FIXED(IF(F7&lt;N!$C$2,"",ScoresGroup!E7*100),1))</f>
        <v>60.4</v>
      </c>
      <c r="P7" s="107">
        <f>VALUE(FIXED(IF(H7&lt;N!$C$2,"",ScoresGroup!G7*100),1))</f>
        <v>79.2</v>
      </c>
      <c r="Q7" s="107">
        <f>VALUE(FIXED(IF(J7&lt;N!$C$2,"",ScoresGroup!I7*100),1))</f>
        <v>52.3</v>
      </c>
      <c r="R7" s="107">
        <f>VALUE(FIXED(IF(L7&lt;N!$C$2,"",ScoresGroup!K7*100),1))</f>
        <v>83.8</v>
      </c>
    </row>
    <row r="8" spans="1:18" x14ac:dyDescent="0.25">
      <c r="B8" t="s">
        <v>174</v>
      </c>
      <c r="C8">
        <v>0.77125456760048516</v>
      </c>
      <c r="D8">
        <v>8210</v>
      </c>
      <c r="E8">
        <v>0.48489627562780435</v>
      </c>
      <c r="F8">
        <v>8243</v>
      </c>
      <c r="G8">
        <v>0.75857887716745287</v>
      </c>
      <c r="H8">
        <v>8247</v>
      </c>
      <c r="I8">
        <v>0.53457653457653409</v>
      </c>
      <c r="J8">
        <v>7722</v>
      </c>
      <c r="K8">
        <v>0.79865016872890537</v>
      </c>
      <c r="L8">
        <v>7112</v>
      </c>
      <c r="M8" s="22" t="str">
        <f>'Table 12'!B8</f>
        <v>25 to 29</v>
      </c>
      <c r="N8" s="107">
        <f>VALUE(FIXED(IF(D8&lt;N!$C$2,"",ScoresGroup!C8*100),1))</f>
        <v>77.099999999999994</v>
      </c>
      <c r="O8" s="107">
        <f>VALUE(FIXED(IF(F8&lt;N!$C$2,"",ScoresGroup!E8*100),1))</f>
        <v>48.5</v>
      </c>
      <c r="P8" s="107">
        <f>VALUE(FIXED(IF(H8&lt;N!$C$2,"",ScoresGroup!G8*100),1))</f>
        <v>75.900000000000006</v>
      </c>
      <c r="Q8" s="107">
        <f>VALUE(FIXED(IF(J8&lt;N!$C$2,"",ScoresGroup!I8*100),1))</f>
        <v>53.5</v>
      </c>
      <c r="R8" s="107">
        <f>VALUE(FIXED(IF(L8&lt;N!$C$2,"",ScoresGroup!K8*100),1))</f>
        <v>79.900000000000006</v>
      </c>
    </row>
    <row r="9" spans="1:18" x14ac:dyDescent="0.25">
      <c r="B9" t="s">
        <v>175</v>
      </c>
      <c r="C9">
        <v>0.78109589041095895</v>
      </c>
      <c r="D9">
        <v>7300</v>
      </c>
      <c r="E9">
        <v>0.42260442260442244</v>
      </c>
      <c r="F9">
        <v>7326</v>
      </c>
      <c r="G9">
        <v>0.79569012547735718</v>
      </c>
      <c r="H9">
        <v>7332</v>
      </c>
      <c r="I9">
        <v>0.58435493286631723</v>
      </c>
      <c r="J9">
        <v>6852</v>
      </c>
      <c r="K9">
        <v>0.81471152170123862</v>
      </c>
      <c r="L9">
        <v>5737</v>
      </c>
      <c r="M9" s="22" t="str">
        <f>'Table 12'!B9</f>
        <v>30 to 39</v>
      </c>
      <c r="N9" s="107">
        <f>VALUE(FIXED(IF(D9&lt;N!$C$2,"",ScoresGroup!C9*100),1))</f>
        <v>78.099999999999994</v>
      </c>
      <c r="O9" s="107">
        <f>VALUE(FIXED(IF(F9&lt;N!$C$2,"",ScoresGroup!E9*100),1))</f>
        <v>42.3</v>
      </c>
      <c r="P9" s="107">
        <f>VALUE(FIXED(IF(H9&lt;N!$C$2,"",ScoresGroup!G9*100),1))</f>
        <v>79.599999999999994</v>
      </c>
      <c r="Q9" s="107">
        <f>VALUE(FIXED(IF(J9&lt;N!$C$2,"",ScoresGroup!I9*100),1))</f>
        <v>58.4</v>
      </c>
      <c r="R9" s="107">
        <f>VALUE(FIXED(IF(L9&lt;N!$C$2,"",ScoresGroup!K9*100),1))</f>
        <v>81.5</v>
      </c>
    </row>
    <row r="10" spans="1:18" x14ac:dyDescent="0.25">
      <c r="B10" t="s">
        <v>176</v>
      </c>
      <c r="C10">
        <v>0.77786121958546095</v>
      </c>
      <c r="D10">
        <v>6658</v>
      </c>
      <c r="E10">
        <v>0.39897851885233548</v>
      </c>
      <c r="F10">
        <v>6657</v>
      </c>
      <c r="G10">
        <v>0.82075896205189702</v>
      </c>
      <c r="H10">
        <v>6667</v>
      </c>
      <c r="I10">
        <v>0.61356092935040252</v>
      </c>
      <c r="J10">
        <v>6327</v>
      </c>
      <c r="K10">
        <v>0.82159044087350785</v>
      </c>
      <c r="L10">
        <v>4854</v>
      </c>
      <c r="M10" s="22" t="str">
        <f>'Table 12'!B10</f>
        <v>40 and over</v>
      </c>
      <c r="N10" s="107">
        <f>VALUE(FIXED(IF(D10&lt;N!$C$2,"",ScoresGroup!C10*100),1))</f>
        <v>77.8</v>
      </c>
      <c r="O10" s="107">
        <f>VALUE(FIXED(IF(F10&lt;N!$C$2,"",ScoresGroup!E10*100),1))</f>
        <v>39.9</v>
      </c>
      <c r="P10" s="107">
        <f>VALUE(FIXED(IF(H10&lt;N!$C$2,"",ScoresGroup!G10*100),1))</f>
        <v>82.1</v>
      </c>
      <c r="Q10" s="107">
        <f>VALUE(FIXED(IF(J10&lt;N!$C$2,"",ScoresGroup!I10*100),1))</f>
        <v>61.4</v>
      </c>
      <c r="R10" s="107">
        <f>VALUE(FIXED(IF(L10&lt;N!$C$2,"",ScoresGroup!K10*100),1))</f>
        <v>82.2</v>
      </c>
    </row>
    <row r="11" spans="1:18" x14ac:dyDescent="0.25">
      <c r="A11" t="s">
        <v>177</v>
      </c>
      <c r="B11" t="s">
        <v>179</v>
      </c>
      <c r="C11">
        <v>0.81028368794326389</v>
      </c>
      <c r="D11">
        <v>1128</v>
      </c>
      <c r="E11">
        <v>0.55044247787610634</v>
      </c>
      <c r="F11">
        <v>1130</v>
      </c>
      <c r="G11">
        <v>0.79858657243816233</v>
      </c>
      <c r="H11">
        <v>1132</v>
      </c>
      <c r="I11">
        <v>0.61054579093431871</v>
      </c>
      <c r="J11">
        <v>1081</v>
      </c>
      <c r="K11">
        <v>0.85644531250000033</v>
      </c>
      <c r="L11">
        <v>1024</v>
      </c>
      <c r="M11" s="22" t="str">
        <f>'Table 12'!B11</f>
        <v>Aboriginal or Torres Strait Islander</v>
      </c>
      <c r="N11" s="107">
        <f>VALUE(FIXED(IF(D11&lt;N!$C$2,"",ScoresGroup!C11*100),1))</f>
        <v>81</v>
      </c>
      <c r="O11" s="107">
        <f>VALUE(FIXED(IF(F11&lt;N!$C$2,"",ScoresGroup!E11*100),1))</f>
        <v>55</v>
      </c>
      <c r="P11" s="107">
        <f>VALUE(FIXED(IF(H11&lt;N!$C$2,"",ScoresGroup!G11*100),1))</f>
        <v>79.900000000000006</v>
      </c>
      <c r="Q11" s="107">
        <f>VALUE(FIXED(IF(J11&lt;N!$C$2,"",ScoresGroup!I11*100),1))</f>
        <v>61.1</v>
      </c>
      <c r="R11" s="107">
        <f>VALUE(FIXED(IF(L11&lt;N!$C$2,"",ScoresGroup!K11*100),1))</f>
        <v>85.6</v>
      </c>
    </row>
    <row r="12" spans="1:18" x14ac:dyDescent="0.25">
      <c r="B12" t="s">
        <v>178</v>
      </c>
      <c r="C12">
        <v>0.78954286966212339</v>
      </c>
      <c r="D12">
        <v>104981</v>
      </c>
      <c r="E12">
        <v>0.57132158465023386</v>
      </c>
      <c r="F12">
        <v>105487</v>
      </c>
      <c r="G12">
        <v>0.79163232242844439</v>
      </c>
      <c r="H12">
        <v>105549</v>
      </c>
      <c r="I12">
        <v>0.53221285681039243</v>
      </c>
      <c r="J12">
        <v>98827</v>
      </c>
      <c r="K12">
        <v>0.83235121710424054</v>
      </c>
      <c r="L12">
        <v>97239</v>
      </c>
      <c r="M12" s="22" t="str">
        <f>'Table 12'!B12</f>
        <v>Not Aboriginal or Torres Strait Islander</v>
      </c>
      <c r="N12" s="107">
        <f>VALUE(FIXED(IF(D12&lt;N!$C$2,"",ScoresGroup!C12*100),1))</f>
        <v>79</v>
      </c>
      <c r="O12" s="107">
        <f>VALUE(FIXED(IF(F12&lt;N!$C$2,"",ScoresGroup!E12*100),1))</f>
        <v>57.1</v>
      </c>
      <c r="P12" s="107">
        <f>VALUE(FIXED(IF(H12&lt;N!$C$2,"",ScoresGroup!G12*100),1))</f>
        <v>79.2</v>
      </c>
      <c r="Q12" s="107">
        <f>VALUE(FIXED(IF(J12&lt;N!$C$2,"",ScoresGroup!I12*100),1))</f>
        <v>53.2</v>
      </c>
      <c r="R12" s="107">
        <f>VALUE(FIXED(IF(L12&lt;N!$C$2,"",ScoresGroup!K12*100),1))</f>
        <v>83.2</v>
      </c>
    </row>
    <row r="13" spans="1:18" x14ac:dyDescent="0.25">
      <c r="A13" t="s">
        <v>180</v>
      </c>
      <c r="B13" t="s">
        <v>181</v>
      </c>
      <c r="C13">
        <v>0.79383482806580974</v>
      </c>
      <c r="D13">
        <v>83404</v>
      </c>
      <c r="E13">
        <v>0.57594921604658456</v>
      </c>
      <c r="F13">
        <v>83806</v>
      </c>
      <c r="G13">
        <v>0.80306499701848733</v>
      </c>
      <c r="H13">
        <v>83850</v>
      </c>
      <c r="I13">
        <v>0.52909305669678852</v>
      </c>
      <c r="J13">
        <v>77888</v>
      </c>
      <c r="K13">
        <v>0.83759260473350805</v>
      </c>
      <c r="L13">
        <v>76265</v>
      </c>
      <c r="M13" s="22" t="str">
        <f>'Table 12'!B13</f>
        <v>English</v>
      </c>
      <c r="N13" s="107">
        <f>VALUE(FIXED(IF(D13&lt;N!$C$2,"",ScoresGroup!C13*100),1))</f>
        <v>79.400000000000006</v>
      </c>
      <c r="O13" s="107">
        <f>VALUE(FIXED(IF(F13&lt;N!$C$2,"",ScoresGroup!E13*100),1))</f>
        <v>57.6</v>
      </c>
      <c r="P13" s="107">
        <f>VALUE(FIXED(IF(H13&lt;N!$C$2,"",ScoresGroup!G13*100),1))</f>
        <v>80.3</v>
      </c>
      <c r="Q13" s="107">
        <f>VALUE(FIXED(IF(J13&lt;N!$C$2,"",ScoresGroup!I13*100),1))</f>
        <v>52.9</v>
      </c>
      <c r="R13" s="107">
        <f>VALUE(FIXED(IF(L13&lt;N!$C$2,"",ScoresGroup!K13*100),1))</f>
        <v>83.8</v>
      </c>
    </row>
    <row r="14" spans="1:18" x14ac:dyDescent="0.25">
      <c r="B14" t="s">
        <v>182</v>
      </c>
      <c r="C14">
        <v>0.77455827350500461</v>
      </c>
      <c r="D14">
        <v>23261</v>
      </c>
      <c r="E14">
        <v>0.55192332377732733</v>
      </c>
      <c r="F14">
        <v>23371</v>
      </c>
      <c r="G14">
        <v>0.75182793859836594</v>
      </c>
      <c r="H14">
        <v>23387</v>
      </c>
      <c r="I14">
        <v>0.547385693378865</v>
      </c>
      <c r="J14">
        <v>22549</v>
      </c>
      <c r="K14">
        <v>0.81650071123755363</v>
      </c>
      <c r="L14">
        <v>22496</v>
      </c>
      <c r="M14" s="22" t="str">
        <f>'Table 12'!B14</f>
        <v>Other</v>
      </c>
      <c r="N14" s="107">
        <f>VALUE(FIXED(IF(D14&lt;N!$C$2,"",ScoresGroup!C14*100),1))</f>
        <v>77.5</v>
      </c>
      <c r="O14" s="107">
        <f>VALUE(FIXED(IF(F14&lt;N!$C$2,"",ScoresGroup!E14*100),1))</f>
        <v>55.2</v>
      </c>
      <c r="P14" s="107">
        <f>VALUE(FIXED(IF(H14&lt;N!$C$2,"",ScoresGroup!G14*100),1))</f>
        <v>75.2</v>
      </c>
      <c r="Q14" s="107">
        <f>VALUE(FIXED(IF(J14&lt;N!$C$2,"",ScoresGroup!I14*100),1))</f>
        <v>54.7</v>
      </c>
      <c r="R14" s="107">
        <f>VALUE(FIXED(IF(L14&lt;N!$C$2,"",ScoresGroup!K14*100),1))</f>
        <v>81.7</v>
      </c>
    </row>
    <row r="15" spans="1:18" x14ac:dyDescent="0.25">
      <c r="A15" t="s">
        <v>183</v>
      </c>
      <c r="B15" t="s">
        <v>184</v>
      </c>
      <c r="C15">
        <v>0.75689459765772682</v>
      </c>
      <c r="D15">
        <v>5294</v>
      </c>
      <c r="E15">
        <v>0.53967657013915171</v>
      </c>
      <c r="F15">
        <v>5318</v>
      </c>
      <c r="G15">
        <v>0.78020735155513798</v>
      </c>
      <c r="H15">
        <v>5305</v>
      </c>
      <c r="I15">
        <v>0.60200668896320897</v>
      </c>
      <c r="J15">
        <v>5083</v>
      </c>
      <c r="K15">
        <v>0.79679474008629525</v>
      </c>
      <c r="L15">
        <v>4867</v>
      </c>
      <c r="M15" s="22" t="str">
        <f>'Table 12'!B15</f>
        <v>Disability reported</v>
      </c>
      <c r="N15" s="107">
        <f>VALUE(FIXED(IF(D15&lt;N!$C$2,"",ScoresGroup!C15*100),1))</f>
        <v>75.7</v>
      </c>
      <c r="O15" s="107">
        <f>VALUE(FIXED(IF(F15&lt;N!$C$2,"",ScoresGroup!E15*100),1))</f>
        <v>54</v>
      </c>
      <c r="P15" s="107">
        <f>VALUE(FIXED(IF(H15&lt;N!$C$2,"",ScoresGroup!G15*100),1))</f>
        <v>78</v>
      </c>
      <c r="Q15" s="107">
        <f>VALUE(FIXED(IF(J15&lt;N!$C$2,"",ScoresGroup!I15*100),1))</f>
        <v>60.2</v>
      </c>
      <c r="R15" s="107">
        <f>VALUE(FIXED(IF(L15&lt;N!$C$2,"",ScoresGroup!K15*100),1))</f>
        <v>79.7</v>
      </c>
    </row>
    <row r="16" spans="1:18" x14ac:dyDescent="0.25">
      <c r="B16" t="s">
        <v>185</v>
      </c>
      <c r="C16">
        <v>0.79112824516884028</v>
      </c>
      <c r="D16">
        <v>102460</v>
      </c>
      <c r="E16">
        <v>0.5718767604949877</v>
      </c>
      <c r="F16">
        <v>102954</v>
      </c>
      <c r="G16">
        <v>0.7921090944385254</v>
      </c>
      <c r="H16">
        <v>103030</v>
      </c>
      <c r="I16">
        <v>0.53016034350431973</v>
      </c>
      <c r="J16">
        <v>96418</v>
      </c>
      <c r="K16">
        <v>0.834622518231249</v>
      </c>
      <c r="L16">
        <v>94892</v>
      </c>
      <c r="M16" s="22" t="str">
        <f>'Table 12'!B16</f>
        <v>No disability reported</v>
      </c>
      <c r="N16" s="107">
        <f>VALUE(FIXED(IF(D16&lt;N!$C$2,"",ScoresGroup!C16*100),1))</f>
        <v>79.099999999999994</v>
      </c>
      <c r="O16" s="107">
        <f>VALUE(FIXED(IF(F16&lt;N!$C$2,"",ScoresGroup!E16*100),1))</f>
        <v>57.2</v>
      </c>
      <c r="P16" s="107">
        <f>VALUE(FIXED(IF(H16&lt;N!$C$2,"",ScoresGroup!G16*100),1))</f>
        <v>79.2</v>
      </c>
      <c r="Q16" s="107">
        <f>VALUE(FIXED(IF(J16&lt;N!$C$2,"",ScoresGroup!I16*100),1))</f>
        <v>53</v>
      </c>
      <c r="R16" s="107">
        <f>VALUE(FIXED(IF(L16&lt;N!$C$2,"",ScoresGroup!K16*100),1))</f>
        <v>83.5</v>
      </c>
    </row>
    <row r="17" spans="1:18" x14ac:dyDescent="0.25">
      <c r="A17" t="s">
        <v>186</v>
      </c>
      <c r="B17" t="s">
        <v>187</v>
      </c>
      <c r="C17">
        <v>0.79133439659755433</v>
      </c>
      <c r="D17">
        <v>94050</v>
      </c>
      <c r="E17">
        <v>0.60092684681634689</v>
      </c>
      <c r="F17">
        <v>94514</v>
      </c>
      <c r="G17">
        <v>0.7934834336234543</v>
      </c>
      <c r="H17">
        <v>94559</v>
      </c>
      <c r="I17">
        <v>0.53419231418443291</v>
      </c>
      <c r="J17">
        <v>88865</v>
      </c>
      <c r="K17">
        <v>0.83486803744899474</v>
      </c>
      <c r="L17">
        <v>90897</v>
      </c>
      <c r="M17" s="22" t="str">
        <f>'Table 12'!B17</f>
        <v>Internal</v>
      </c>
      <c r="N17" s="107">
        <f>VALUE(FIXED(IF(D17&lt;N!$C$2,"",ScoresGroup!C17*100),1))</f>
        <v>79.099999999999994</v>
      </c>
      <c r="O17" s="107">
        <f>VALUE(FIXED(IF(F17&lt;N!$C$2,"",ScoresGroup!E17*100),1))</f>
        <v>60.1</v>
      </c>
      <c r="P17" s="107">
        <f>VALUE(FIXED(IF(H17&lt;N!$C$2,"",ScoresGroup!G17*100),1))</f>
        <v>79.3</v>
      </c>
      <c r="Q17" s="107">
        <f>VALUE(FIXED(IF(J17&lt;N!$C$2,"",ScoresGroup!I17*100),1))</f>
        <v>53.4</v>
      </c>
      <c r="R17" s="107">
        <f>VALUE(FIXED(IF(L17&lt;N!$C$2,"",ScoresGroup!K17*100),1))</f>
        <v>83.5</v>
      </c>
    </row>
    <row r="18" spans="1:18" x14ac:dyDescent="0.25">
      <c r="B18" t="s">
        <v>188</v>
      </c>
      <c r="C18">
        <v>0.7764886164623519</v>
      </c>
      <c r="D18">
        <v>13704</v>
      </c>
      <c r="E18">
        <v>0.35986335223142807</v>
      </c>
      <c r="F18">
        <v>13758</v>
      </c>
      <c r="G18">
        <v>0.77809233449477588</v>
      </c>
      <c r="H18">
        <v>13776</v>
      </c>
      <c r="I18">
        <v>0.53070591959480551</v>
      </c>
      <c r="J18">
        <v>12636</v>
      </c>
      <c r="K18">
        <v>0.81132927104490904</v>
      </c>
      <c r="L18">
        <v>8862</v>
      </c>
      <c r="M18" s="22" t="str">
        <f>'Table 12'!B18</f>
        <v>External/multi-modal</v>
      </c>
      <c r="N18" s="107">
        <f>VALUE(FIXED(IF(D18&lt;N!$C$2,"",ScoresGroup!C18*100),1))</f>
        <v>77.599999999999994</v>
      </c>
      <c r="O18" s="107">
        <f>VALUE(FIXED(IF(F18&lt;N!$C$2,"",ScoresGroup!E18*100),1))</f>
        <v>36</v>
      </c>
      <c r="P18" s="107">
        <f>VALUE(FIXED(IF(H18&lt;N!$C$2,"",ScoresGroup!G18*100),1))</f>
        <v>77.8</v>
      </c>
      <c r="Q18" s="107">
        <f>VALUE(FIXED(IF(J18&lt;N!$C$2,"",ScoresGroup!I18*100),1))</f>
        <v>53.1</v>
      </c>
      <c r="R18" s="107">
        <f>VALUE(FIXED(IF(L18&lt;N!$C$2,"",ScoresGroup!K18*100),1))</f>
        <v>81.099999999999994</v>
      </c>
    </row>
    <row r="19" spans="1:18" x14ac:dyDescent="0.25">
      <c r="A19" t="s">
        <v>189</v>
      </c>
      <c r="B19" t="s">
        <v>190</v>
      </c>
      <c r="C19">
        <v>0.79230310200063936</v>
      </c>
      <c r="D19">
        <v>95519</v>
      </c>
      <c r="E19">
        <v>0.57772962611856926</v>
      </c>
      <c r="F19">
        <v>95993</v>
      </c>
      <c r="G19">
        <v>0.79811116433078377</v>
      </c>
      <c r="H19">
        <v>96038</v>
      </c>
      <c r="I19">
        <v>0.52704425016210055</v>
      </c>
      <c r="J19">
        <v>89446</v>
      </c>
      <c r="K19">
        <v>0.83616269796057885</v>
      </c>
      <c r="L19">
        <v>87770</v>
      </c>
      <c r="M19" s="22" t="str">
        <f>'Table 12'!B19</f>
        <v>Domestic student</v>
      </c>
      <c r="N19" s="107">
        <f>VALUE(FIXED(IF(D19&lt;N!$C$2,"",ScoresGroup!C19*100),1))</f>
        <v>79.2</v>
      </c>
      <c r="O19" s="107">
        <f>VALUE(FIXED(IF(F19&lt;N!$C$2,"",ScoresGroup!E19*100),1))</f>
        <v>57.8</v>
      </c>
      <c r="P19" s="107">
        <f>VALUE(FIXED(IF(H19&lt;N!$C$2,"",ScoresGroup!G19*100),1))</f>
        <v>79.8</v>
      </c>
      <c r="Q19" s="107">
        <f>VALUE(FIXED(IF(J19&lt;N!$C$2,"",ScoresGroup!I19*100),1))</f>
        <v>52.7</v>
      </c>
      <c r="R19" s="107">
        <f>VALUE(FIXED(IF(L19&lt;N!$C$2,"",ScoresGroup!K19*100),1))</f>
        <v>83.6</v>
      </c>
    </row>
    <row r="20" spans="1:18" x14ac:dyDescent="0.25">
      <c r="B20" t="s">
        <v>191</v>
      </c>
      <c r="C20">
        <v>0.76714344094810039</v>
      </c>
      <c r="D20">
        <v>12235</v>
      </c>
      <c r="E20">
        <v>0.51217525857154533</v>
      </c>
      <c r="F20">
        <v>12279</v>
      </c>
      <c r="G20">
        <v>0.74009921118971911</v>
      </c>
      <c r="H20">
        <v>12297</v>
      </c>
      <c r="I20">
        <v>0.58357527996681835</v>
      </c>
      <c r="J20">
        <v>12055</v>
      </c>
      <c r="K20">
        <v>0.80799065810326309</v>
      </c>
      <c r="L20">
        <v>11989</v>
      </c>
      <c r="M20" s="22" t="str">
        <f>'Table 12'!B20</f>
        <v>International student</v>
      </c>
      <c r="N20" s="107">
        <f>VALUE(FIXED(IF(D20&lt;N!$C$2,"",ScoresGroup!C20*100),1))</f>
        <v>76.7</v>
      </c>
      <c r="O20" s="107">
        <f>VALUE(FIXED(IF(F20&lt;N!$C$2,"",ScoresGroup!E20*100),1))</f>
        <v>51.2</v>
      </c>
      <c r="P20" s="107">
        <f>VALUE(FIXED(IF(H20&lt;N!$C$2,"",ScoresGroup!G20*100),1))</f>
        <v>74</v>
      </c>
      <c r="Q20" s="107">
        <f>VALUE(FIXED(IF(J20&lt;N!$C$2,"",ScoresGroup!I20*100),1))</f>
        <v>58.4</v>
      </c>
      <c r="R20" s="107">
        <f>VALUE(FIXED(IF(L20&lt;N!$C$2,"",ScoresGroup!K20*100),1))</f>
        <v>80.8</v>
      </c>
    </row>
    <row r="21" spans="1:18" x14ac:dyDescent="0.25">
      <c r="A21" t="s">
        <v>192</v>
      </c>
      <c r="B21" t="s">
        <v>194</v>
      </c>
      <c r="C21">
        <v>0.77730131503716404</v>
      </c>
      <c r="D21">
        <v>27984</v>
      </c>
      <c r="E21">
        <v>0.55402904328018465</v>
      </c>
      <c r="F21">
        <v>28096</v>
      </c>
      <c r="G21">
        <v>0.81809777777777581</v>
      </c>
      <c r="H21">
        <v>28125</v>
      </c>
      <c r="I21">
        <v>0.58228707159823134</v>
      </c>
      <c r="J21">
        <v>26523</v>
      </c>
      <c r="K21">
        <v>0.86896257182791869</v>
      </c>
      <c r="L21">
        <v>25756</v>
      </c>
      <c r="M21" s="22" t="str">
        <f>'Table 12'!B21</f>
        <v>First in family</v>
      </c>
      <c r="N21" s="107">
        <f>VALUE(FIXED(IF(D21&lt;N!$C$2,"",ScoresGroup!C21*100),1))</f>
        <v>77.7</v>
      </c>
      <c r="O21" s="107">
        <f>VALUE(FIXED(IF(F21&lt;N!$C$2,"",ScoresGroup!E21*100),1))</f>
        <v>55.4</v>
      </c>
      <c r="P21" s="107">
        <f>VALUE(FIXED(IF(H21&lt;N!$C$2,"",ScoresGroup!G21*100),1))</f>
        <v>81.8</v>
      </c>
      <c r="Q21" s="107">
        <f>VALUE(FIXED(IF(J21&lt;N!$C$2,"",ScoresGroup!I21*100),1))</f>
        <v>58.2</v>
      </c>
      <c r="R21" s="107">
        <f>VALUE(FIXED(IF(L21&lt;N!$C$2,"",ScoresGroup!K21*100),1))</f>
        <v>86.9</v>
      </c>
    </row>
    <row r="22" spans="1:18" x14ac:dyDescent="0.25">
      <c r="B22" t="s">
        <v>193</v>
      </c>
      <c r="C22">
        <v>0.76347215253386758</v>
      </c>
      <c r="D22">
        <v>29895</v>
      </c>
      <c r="E22">
        <v>0.59088792816760682</v>
      </c>
      <c r="F22">
        <v>30070</v>
      </c>
      <c r="G22">
        <v>0.8133740823173784</v>
      </c>
      <c r="H22">
        <v>30103</v>
      </c>
      <c r="I22">
        <v>0.55524430891426424</v>
      </c>
      <c r="J22">
        <v>28202</v>
      </c>
      <c r="K22">
        <v>0.86534200808862094</v>
      </c>
      <c r="L22">
        <v>28435</v>
      </c>
      <c r="M22" s="22" t="str">
        <f>'Table 12'!B22</f>
        <v>Not first in family</v>
      </c>
      <c r="N22" s="107">
        <f>VALUE(FIXED(IF(D22&lt;N!$C$2,"",ScoresGroup!C22*100),1))</f>
        <v>76.3</v>
      </c>
      <c r="O22" s="107">
        <f>VALUE(FIXED(IF(F22&lt;N!$C$2,"",ScoresGroup!E22*100),1))</f>
        <v>59.1</v>
      </c>
      <c r="P22" s="107">
        <f>VALUE(FIXED(IF(H22&lt;N!$C$2,"",ScoresGroup!G22*100),1))</f>
        <v>81.3</v>
      </c>
      <c r="Q22" s="107">
        <f>VALUE(FIXED(IF(J22&lt;N!$C$2,"",ScoresGroup!I22*100),1))</f>
        <v>55.5</v>
      </c>
      <c r="R22" s="107">
        <f>VALUE(FIXED(IF(L22&lt;N!$C$2,"",ScoresGroup!K22*100),1))</f>
        <v>86.5</v>
      </c>
    </row>
    <row r="23" spans="1:18" x14ac:dyDescent="0.25">
      <c r="A23" t="s">
        <v>195</v>
      </c>
      <c r="B23" t="s">
        <v>196</v>
      </c>
      <c r="C23">
        <v>0.7914942808469253</v>
      </c>
      <c r="D23">
        <v>16436</v>
      </c>
      <c r="E23">
        <v>0.56480697083383957</v>
      </c>
      <c r="F23">
        <v>16526</v>
      </c>
      <c r="G23">
        <v>0.79089917595734061</v>
      </c>
      <c r="H23">
        <v>16504</v>
      </c>
      <c r="I23">
        <v>0.52262707468879532</v>
      </c>
      <c r="J23">
        <v>15424</v>
      </c>
      <c r="K23">
        <v>0.81544893489946335</v>
      </c>
      <c r="L23">
        <v>15069</v>
      </c>
      <c r="M23" s="22" t="str">
        <f>'Table 12'!B23</f>
        <v>Current university</v>
      </c>
      <c r="N23" s="107">
        <f>VALUE(FIXED(IF(D23&lt;N!$C$2,"",ScoresGroup!C23*100),1))</f>
        <v>79.099999999999994</v>
      </c>
      <c r="O23" s="107">
        <f>VALUE(FIXED(IF(F23&lt;N!$C$2,"",ScoresGroup!E23*100),1))</f>
        <v>56.5</v>
      </c>
      <c r="P23" s="107">
        <f>VALUE(FIXED(IF(H23&lt;N!$C$2,"",ScoresGroup!G23*100),1))</f>
        <v>79.099999999999994</v>
      </c>
      <c r="Q23" s="107">
        <f>VALUE(FIXED(IF(J23&lt;N!$C$2,"",ScoresGroup!I23*100),1))</f>
        <v>52.3</v>
      </c>
      <c r="R23" s="107">
        <f>VALUE(FIXED(IF(L23&lt;N!$C$2,"",ScoresGroup!K23*100),1))</f>
        <v>81.5</v>
      </c>
    </row>
    <row r="24" spans="1:18" x14ac:dyDescent="0.25">
      <c r="B24" t="s">
        <v>197</v>
      </c>
      <c r="C24">
        <v>0.77372044298114551</v>
      </c>
      <c r="D24">
        <v>20046</v>
      </c>
      <c r="E24">
        <v>0.50536193029490417</v>
      </c>
      <c r="F24">
        <v>20142</v>
      </c>
      <c r="G24">
        <v>0.78910281857879738</v>
      </c>
      <c r="H24">
        <v>20152</v>
      </c>
      <c r="I24">
        <v>0.55428057744169801</v>
      </c>
      <c r="J24">
        <v>18911</v>
      </c>
      <c r="K24">
        <v>0.8092727376927048</v>
      </c>
      <c r="L24">
        <v>17449</v>
      </c>
      <c r="M24" s="22" t="str">
        <f>'Table 12'!B24</f>
        <v>Another university</v>
      </c>
      <c r="N24" s="107">
        <f>VALUE(FIXED(IF(D24&lt;N!$C$2,"",ScoresGroup!C24*100),1))</f>
        <v>77.400000000000006</v>
      </c>
      <c r="O24" s="107">
        <f>VALUE(FIXED(IF(F24&lt;N!$C$2,"",ScoresGroup!E24*100),1))</f>
        <v>50.5</v>
      </c>
      <c r="P24" s="107">
        <f>VALUE(FIXED(IF(H24&lt;N!$C$2,"",ScoresGroup!G24*100),1))</f>
        <v>78.900000000000006</v>
      </c>
      <c r="Q24" s="107">
        <f>VALUE(FIXED(IF(J24&lt;N!$C$2,"",ScoresGroup!I24*100),1))</f>
        <v>55.4</v>
      </c>
      <c r="R24" s="107">
        <f>VALUE(FIXED(IF(L24&lt;N!$C$2,"",ScoresGroup!K24*100),1))</f>
        <v>80.900000000000006</v>
      </c>
    </row>
    <row r="25" spans="1:18" x14ac:dyDescent="0.25">
      <c r="B25" t="s">
        <v>198</v>
      </c>
      <c r="C25">
        <v>0.79339132874982088</v>
      </c>
      <c r="D25">
        <v>71270</v>
      </c>
      <c r="E25">
        <v>0.58982165551721755</v>
      </c>
      <c r="F25">
        <v>71603</v>
      </c>
      <c r="G25">
        <v>0.79234621984737419</v>
      </c>
      <c r="H25">
        <v>71677</v>
      </c>
      <c r="I25">
        <v>0.53054418223777167</v>
      </c>
      <c r="J25">
        <v>67165</v>
      </c>
      <c r="K25">
        <v>0.84276982108597465</v>
      </c>
      <c r="L25">
        <v>67239</v>
      </c>
      <c r="M25" s="22" t="str">
        <f>'Table 12'!B25</f>
        <v>New to higher education</v>
      </c>
      <c r="N25" s="107">
        <f>VALUE(FIXED(IF(D25&lt;N!$C$2,"",ScoresGroup!C25*100),1))</f>
        <v>79.3</v>
      </c>
      <c r="O25" s="107">
        <f>VALUE(FIXED(IF(F25&lt;N!$C$2,"",ScoresGroup!E25*100),1))</f>
        <v>59</v>
      </c>
      <c r="P25" s="107">
        <f>VALUE(FIXED(IF(H25&lt;N!$C$2,"",ScoresGroup!G25*100),1))</f>
        <v>79.2</v>
      </c>
      <c r="Q25" s="107">
        <f>VALUE(FIXED(IF(J25&lt;N!$C$2,"",ScoresGroup!I25*100),1))</f>
        <v>53.1</v>
      </c>
      <c r="R25" s="107">
        <f>VALUE(FIXED(IF(L25&lt;N!$C$2,"",ScoresGroup!K25*100),1))</f>
        <v>84.3</v>
      </c>
    </row>
    <row r="26" spans="1:18" x14ac:dyDescent="0.25">
      <c r="A26" s="48" t="s">
        <v>476</v>
      </c>
      <c r="B26" s="48">
        <v>1</v>
      </c>
      <c r="C26" s="48">
        <v>0.78944633145867738</v>
      </c>
      <c r="D26" s="48">
        <v>107754</v>
      </c>
      <c r="E26" s="48">
        <v>0.57029518250332389</v>
      </c>
      <c r="F26" s="48">
        <v>108272</v>
      </c>
      <c r="G26" s="48">
        <v>0.79152628421100846</v>
      </c>
      <c r="H26" s="48">
        <v>108335</v>
      </c>
      <c r="I26" s="48">
        <v>0.53375828809567882</v>
      </c>
      <c r="J26" s="48">
        <v>101501</v>
      </c>
      <c r="K26" s="48">
        <v>0.83277699255204141</v>
      </c>
      <c r="L26" s="48">
        <v>99759</v>
      </c>
      <c r="N26" s="50">
        <f>VALUE(FIXED(IF(D26&lt;N!$C$2,"",ScoresGroup!C26*100),1))</f>
        <v>78.900000000000006</v>
      </c>
      <c r="O26" s="50">
        <f>VALUE(FIXED(IF(F26&lt;N!$C$2,"",ScoresGroup!E26*100),1))</f>
        <v>57</v>
      </c>
      <c r="P26" s="50">
        <f>VALUE(FIXED(IF(H26&lt;N!$C$2,"",ScoresGroup!G26*100),1))</f>
        <v>79.2</v>
      </c>
      <c r="Q26" s="50">
        <f>VALUE(FIXED(IF(J26&lt;N!$C$2,"",ScoresGroup!I26*100),1))</f>
        <v>53.4</v>
      </c>
      <c r="R26" s="50">
        <f>VALUE(FIXED(IF(L26&lt;N!$C$2,"",ScoresGroup!K26*100),1))</f>
        <v>83.3</v>
      </c>
    </row>
    <row r="27" spans="1:18" s="22" customFormat="1" x14ac:dyDescent="0.25"/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49"/>
  <sheetViews>
    <sheetView workbookViewId="0">
      <selection sqref="A1:E1"/>
    </sheetView>
  </sheetViews>
  <sheetFormatPr defaultRowHeight="15" x14ac:dyDescent="0.25"/>
  <cols>
    <col min="13" max="13" width="9.140625" style="22"/>
    <col min="19" max="19" width="9.140625" style="22"/>
    <col min="30" max="30" width="9.140625" style="22"/>
  </cols>
  <sheetData>
    <row r="1" spans="1:29" x14ac:dyDescent="0.25">
      <c r="A1" t="s">
        <v>168</v>
      </c>
      <c r="B1" t="s">
        <v>168</v>
      </c>
      <c r="C1" t="s">
        <v>870</v>
      </c>
      <c r="E1" t="s">
        <v>871</v>
      </c>
      <c r="G1" t="s">
        <v>869</v>
      </c>
      <c r="I1" t="s">
        <v>872</v>
      </c>
      <c r="K1" t="s">
        <v>873</v>
      </c>
      <c r="N1" s="22"/>
      <c r="O1" s="22"/>
      <c r="P1" s="22"/>
      <c r="Q1" s="22"/>
      <c r="R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I2" t="s">
        <v>166</v>
      </c>
      <c r="J2" t="s">
        <v>167</v>
      </c>
      <c r="K2" t="s">
        <v>166</v>
      </c>
      <c r="L2" t="s">
        <v>167</v>
      </c>
      <c r="N2" s="22"/>
      <c r="O2" s="22"/>
      <c r="P2" s="22"/>
      <c r="Q2" s="22"/>
      <c r="R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25">
      <c r="A3" t="s">
        <v>199</v>
      </c>
      <c r="B3" t="s">
        <v>200</v>
      </c>
      <c r="C3">
        <v>0.77072402938090423</v>
      </c>
      <c r="D3">
        <v>7624</v>
      </c>
      <c r="E3">
        <v>0.58284371327849349</v>
      </c>
      <c r="F3">
        <v>7659</v>
      </c>
      <c r="G3">
        <v>0.82854531209192872</v>
      </c>
      <c r="H3">
        <v>7658</v>
      </c>
      <c r="I3">
        <v>0.53593947036569911</v>
      </c>
      <c r="J3">
        <v>7137</v>
      </c>
      <c r="K3">
        <v>0.86802238296710721</v>
      </c>
      <c r="L3">
        <v>7327</v>
      </c>
      <c r="N3" s="107">
        <f>VALUE(FIXED(IF(D3&lt;N!$C$2,"",ScoresSubject!C3*100),1))</f>
        <v>77.099999999999994</v>
      </c>
      <c r="O3" s="107">
        <f>VALUE(FIXED(IF(F3&lt;N!$C$2,"",ScoresSubject!E3*100),1))</f>
        <v>58.3</v>
      </c>
      <c r="P3" s="107">
        <f>VALUE(FIXED(IF(H3&lt;N!$C$2,"",ScoresSubject!G3*100),1))</f>
        <v>82.9</v>
      </c>
      <c r="Q3" s="107">
        <f>VALUE(FIXED(IF(J3&lt;N!$C$2,"",ScoresSubject!I3*100),1))</f>
        <v>53.6</v>
      </c>
      <c r="R3" s="107">
        <f>VALUE(FIXED(IF(L3&lt;N!$C$2,"",ScoresSubject!K3*100),1))</f>
        <v>86.8</v>
      </c>
      <c r="T3">
        <f>C3*D3</f>
        <v>5876.0000000000136</v>
      </c>
      <c r="U3">
        <f>T3/D3</f>
        <v>0.77072402938090423</v>
      </c>
      <c r="V3">
        <f>E3*F3</f>
        <v>4463.9999999999818</v>
      </c>
      <c r="W3">
        <f>V3/F3</f>
        <v>0.58284371327849349</v>
      </c>
      <c r="X3">
        <f>G3*H3</f>
        <v>6344.99999999999</v>
      </c>
      <c r="Y3">
        <f>X3/H3</f>
        <v>0.82854531209192872</v>
      </c>
      <c r="Z3">
        <f>I3*J3</f>
        <v>3824.9999999999945</v>
      </c>
      <c r="AA3">
        <f>Z3/J3</f>
        <v>0.53593947036569911</v>
      </c>
      <c r="AB3">
        <f>K3*L3</f>
        <v>6359.9999999999945</v>
      </c>
      <c r="AC3">
        <f>AB3/L3</f>
        <v>0.86802238296710721</v>
      </c>
    </row>
    <row r="4" spans="1:29" x14ac:dyDescent="0.25">
      <c r="B4" t="s">
        <v>201</v>
      </c>
      <c r="C4">
        <v>0.73065015479876161</v>
      </c>
      <c r="D4">
        <v>323</v>
      </c>
      <c r="E4">
        <v>0.52923076923076873</v>
      </c>
      <c r="F4">
        <v>325</v>
      </c>
      <c r="G4">
        <v>0.80122324159021374</v>
      </c>
      <c r="H4">
        <v>327</v>
      </c>
      <c r="I4">
        <v>0.58108108108108114</v>
      </c>
      <c r="J4">
        <v>296</v>
      </c>
      <c r="K4">
        <v>0.87372013651877101</v>
      </c>
      <c r="L4">
        <v>293</v>
      </c>
      <c r="N4" s="107">
        <f>VALUE(FIXED(IF(D4&lt;N!$C$2,"",ScoresSubject!C4*100),1))</f>
        <v>73.099999999999994</v>
      </c>
      <c r="O4" s="107">
        <f>VALUE(FIXED(IF(F4&lt;N!$C$2,"",ScoresSubject!E4*100),1))</f>
        <v>52.9</v>
      </c>
      <c r="P4" s="107">
        <f>VALUE(FIXED(IF(H4&lt;N!$C$2,"",ScoresSubject!G4*100),1))</f>
        <v>80.099999999999994</v>
      </c>
      <c r="Q4" s="107">
        <f>VALUE(FIXED(IF(J4&lt;N!$C$2,"",ScoresSubject!I4*100),1))</f>
        <v>58.1</v>
      </c>
      <c r="R4" s="107">
        <f>VALUE(FIXED(IF(L4&lt;N!$C$2,"",ScoresSubject!K4*100),1))</f>
        <v>87.4</v>
      </c>
      <c r="T4">
        <f t="shared" ref="T4:T47" si="0">C4*D4</f>
        <v>236</v>
      </c>
      <c r="U4">
        <f t="shared" ref="U4:U48" si="1">T4/D4</f>
        <v>0.73065015479876161</v>
      </c>
      <c r="V4">
        <f t="shared" ref="V4:V47" si="2">E4*F4</f>
        <v>171.99999999999983</v>
      </c>
      <c r="W4">
        <f t="shared" ref="W4:W48" si="3">V4/F4</f>
        <v>0.52923076923076873</v>
      </c>
      <c r="X4">
        <f t="shared" ref="X4:X47" si="4">G4*H4</f>
        <v>261.99999999999989</v>
      </c>
      <c r="Y4">
        <f t="shared" ref="Y4:Y48" si="5">X4/H4</f>
        <v>0.80122324159021374</v>
      </c>
      <c r="Z4">
        <f t="shared" ref="Z4:Z47" si="6">I4*J4</f>
        <v>172.00000000000003</v>
      </c>
      <c r="AA4">
        <f t="shared" ref="AA4:AA48" si="7">Z4/J4</f>
        <v>0.58108108108108114</v>
      </c>
      <c r="AB4">
        <f t="shared" ref="AB4:AB47" si="8">K4*L4</f>
        <v>255.99999999999991</v>
      </c>
      <c r="AC4">
        <f t="shared" ref="AC4:AC48" si="9">AB4/L4</f>
        <v>0.87372013651877101</v>
      </c>
    </row>
    <row r="5" spans="1:29" x14ac:dyDescent="0.25">
      <c r="B5" t="s">
        <v>202</v>
      </c>
      <c r="C5">
        <v>0.81580352375867671</v>
      </c>
      <c r="D5">
        <v>1873</v>
      </c>
      <c r="E5">
        <v>0.62001064395955274</v>
      </c>
      <c r="F5">
        <v>1879</v>
      </c>
      <c r="G5">
        <v>0.84300159659393425</v>
      </c>
      <c r="H5">
        <v>1879</v>
      </c>
      <c r="I5">
        <v>0.56597417181358867</v>
      </c>
      <c r="J5">
        <v>1781</v>
      </c>
      <c r="K5">
        <v>0.86973610331274498</v>
      </c>
      <c r="L5">
        <v>1781</v>
      </c>
      <c r="N5" s="107">
        <f>VALUE(FIXED(IF(D5&lt;N!$C$2,"",ScoresSubject!C5*100),1))</f>
        <v>81.599999999999994</v>
      </c>
      <c r="O5" s="107">
        <f>VALUE(FIXED(IF(F5&lt;N!$C$2,"",ScoresSubject!E5*100),1))</f>
        <v>62</v>
      </c>
      <c r="P5" s="107">
        <f>VALUE(FIXED(IF(H5&lt;N!$C$2,"",ScoresSubject!G5*100),1))</f>
        <v>84.3</v>
      </c>
      <c r="Q5" s="107">
        <f>VALUE(FIXED(IF(J5&lt;N!$C$2,"",ScoresSubject!I5*100),1))</f>
        <v>56.6</v>
      </c>
      <c r="R5" s="107">
        <f>VALUE(FIXED(IF(L5&lt;N!$C$2,"",ScoresSubject!K5*100),1))</f>
        <v>87</v>
      </c>
      <c r="T5">
        <f t="shared" si="0"/>
        <v>1528.0000000000014</v>
      </c>
      <c r="U5">
        <f t="shared" si="1"/>
        <v>0.8158035237586766</v>
      </c>
      <c r="V5">
        <f t="shared" si="2"/>
        <v>1164.9999999999995</v>
      </c>
      <c r="W5">
        <f t="shared" si="3"/>
        <v>0.62001064395955274</v>
      </c>
      <c r="X5">
        <f t="shared" si="4"/>
        <v>1584.0000000000025</v>
      </c>
      <c r="Y5">
        <f t="shared" si="5"/>
        <v>0.84300159659393425</v>
      </c>
      <c r="Z5">
        <f t="shared" si="6"/>
        <v>1008.0000000000014</v>
      </c>
      <c r="AA5">
        <f t="shared" si="7"/>
        <v>0.56597417181358867</v>
      </c>
      <c r="AB5">
        <f t="shared" si="8"/>
        <v>1548.9999999999989</v>
      </c>
      <c r="AC5">
        <f t="shared" si="9"/>
        <v>0.86973610331274498</v>
      </c>
    </row>
    <row r="6" spans="1:29" x14ac:dyDescent="0.25">
      <c r="B6" t="s">
        <v>203</v>
      </c>
      <c r="C6">
        <v>0.79459089352961199</v>
      </c>
      <c r="D6">
        <v>2921</v>
      </c>
      <c r="E6">
        <v>0.63269493844049285</v>
      </c>
      <c r="F6">
        <v>2924</v>
      </c>
      <c r="G6">
        <v>0.81979522184300502</v>
      </c>
      <c r="H6">
        <v>2930</v>
      </c>
      <c r="I6">
        <v>0.56858487151646775</v>
      </c>
      <c r="J6">
        <v>2763</v>
      </c>
      <c r="K6">
        <v>0.87093314265284039</v>
      </c>
      <c r="L6">
        <v>2797</v>
      </c>
      <c r="N6" s="107">
        <f>VALUE(FIXED(IF(D6&lt;N!$C$2,"",ScoresSubject!C6*100),1))</f>
        <v>79.5</v>
      </c>
      <c r="O6" s="107">
        <f>VALUE(FIXED(IF(F6&lt;N!$C$2,"",ScoresSubject!E6*100),1))</f>
        <v>63.3</v>
      </c>
      <c r="P6" s="107">
        <f>VALUE(FIXED(IF(H6&lt;N!$C$2,"",ScoresSubject!G6*100),1))</f>
        <v>82</v>
      </c>
      <c r="Q6" s="107">
        <f>VALUE(FIXED(IF(J6&lt;N!$C$2,"",ScoresSubject!I6*100),1))</f>
        <v>56.9</v>
      </c>
      <c r="R6" s="107">
        <f>VALUE(FIXED(IF(L6&lt;N!$C$2,"",ScoresSubject!K6*100),1))</f>
        <v>87.1</v>
      </c>
      <c r="T6">
        <f t="shared" si="0"/>
        <v>2320.9999999999968</v>
      </c>
      <c r="U6">
        <f t="shared" si="1"/>
        <v>0.7945908935296121</v>
      </c>
      <c r="V6">
        <f t="shared" si="2"/>
        <v>1850.0000000000011</v>
      </c>
      <c r="W6">
        <f t="shared" si="3"/>
        <v>0.63269493844049285</v>
      </c>
      <c r="X6">
        <f t="shared" si="4"/>
        <v>2402.0000000000045</v>
      </c>
      <c r="Y6">
        <f t="shared" si="5"/>
        <v>0.81979522184300502</v>
      </c>
      <c r="Z6">
        <f t="shared" si="6"/>
        <v>1571.0000000000005</v>
      </c>
      <c r="AA6">
        <f t="shared" si="7"/>
        <v>0.56858487151646775</v>
      </c>
      <c r="AB6">
        <f t="shared" si="8"/>
        <v>2435.9999999999945</v>
      </c>
      <c r="AC6">
        <f t="shared" si="9"/>
        <v>0.87093314265284039</v>
      </c>
    </row>
    <row r="7" spans="1:29" x14ac:dyDescent="0.25">
      <c r="B7" t="s">
        <v>204</v>
      </c>
      <c r="C7">
        <v>0.72347165030091876</v>
      </c>
      <c r="D7">
        <v>3157</v>
      </c>
      <c r="E7">
        <v>0.57484276729559691</v>
      </c>
      <c r="F7">
        <v>3180</v>
      </c>
      <c r="G7">
        <v>0.74245283018867836</v>
      </c>
      <c r="H7">
        <v>3180</v>
      </c>
      <c r="I7">
        <v>0.53520164046479812</v>
      </c>
      <c r="J7">
        <v>2926</v>
      </c>
      <c r="K7">
        <v>0.81258457374830828</v>
      </c>
      <c r="L7">
        <v>2956</v>
      </c>
      <c r="N7" s="107">
        <f>VALUE(FIXED(IF(D7&lt;N!$C$2,"",ScoresSubject!C7*100),1))</f>
        <v>72.3</v>
      </c>
      <c r="O7" s="107">
        <f>VALUE(FIXED(IF(F7&lt;N!$C$2,"",ScoresSubject!E7*100),1))</f>
        <v>57.5</v>
      </c>
      <c r="P7" s="107">
        <f>VALUE(FIXED(IF(H7&lt;N!$C$2,"",ScoresSubject!G7*100),1))</f>
        <v>74.2</v>
      </c>
      <c r="Q7" s="107">
        <f>VALUE(FIXED(IF(J7&lt;N!$C$2,"",ScoresSubject!I7*100),1))</f>
        <v>53.5</v>
      </c>
      <c r="R7" s="107">
        <f>VALUE(FIXED(IF(L7&lt;N!$C$2,"",ScoresSubject!K7*100),1))</f>
        <v>81.3</v>
      </c>
      <c r="T7">
        <f t="shared" si="0"/>
        <v>2284.0000000000005</v>
      </c>
      <c r="U7">
        <f t="shared" si="1"/>
        <v>0.72347165030091876</v>
      </c>
      <c r="V7">
        <f t="shared" si="2"/>
        <v>1827.9999999999982</v>
      </c>
      <c r="W7">
        <f t="shared" si="3"/>
        <v>0.57484276729559691</v>
      </c>
      <c r="X7">
        <f t="shared" si="4"/>
        <v>2360.9999999999973</v>
      </c>
      <c r="Y7">
        <f t="shared" si="5"/>
        <v>0.74245283018867836</v>
      </c>
      <c r="Z7">
        <f t="shared" si="6"/>
        <v>1565.9999999999993</v>
      </c>
      <c r="AA7">
        <f t="shared" si="7"/>
        <v>0.53520164046479812</v>
      </c>
      <c r="AB7">
        <f t="shared" si="8"/>
        <v>2401.9999999999991</v>
      </c>
      <c r="AC7">
        <f t="shared" si="9"/>
        <v>0.81258457374830817</v>
      </c>
    </row>
    <row r="8" spans="1:29" x14ac:dyDescent="0.25">
      <c r="B8" t="s">
        <v>205</v>
      </c>
      <c r="C8">
        <v>0.75706537253782336</v>
      </c>
      <c r="D8">
        <v>3503</v>
      </c>
      <c r="E8">
        <v>0.62507074136955354</v>
      </c>
      <c r="F8">
        <v>3534</v>
      </c>
      <c r="G8">
        <v>0.71036240090600289</v>
      </c>
      <c r="H8">
        <v>3532</v>
      </c>
      <c r="I8">
        <v>0.51228389444949829</v>
      </c>
      <c r="J8">
        <v>3297</v>
      </c>
      <c r="K8">
        <v>0.81053268765133235</v>
      </c>
      <c r="L8">
        <v>3304</v>
      </c>
      <c r="N8" s="107">
        <f>VALUE(FIXED(IF(D8&lt;N!$C$2,"",ScoresSubject!C8*100),1))</f>
        <v>75.7</v>
      </c>
      <c r="O8" s="107">
        <f>VALUE(FIXED(IF(F8&lt;N!$C$2,"",ScoresSubject!E8*100),1))</f>
        <v>62.5</v>
      </c>
      <c r="P8" s="107">
        <f>VALUE(FIXED(IF(H8&lt;N!$C$2,"",ScoresSubject!G8*100),1))</f>
        <v>71</v>
      </c>
      <c r="Q8" s="107">
        <f>VALUE(FIXED(IF(J8&lt;N!$C$2,"",ScoresSubject!I8*100),1))</f>
        <v>51.2</v>
      </c>
      <c r="R8" s="107">
        <f>VALUE(FIXED(IF(L8&lt;N!$C$2,"",ScoresSubject!K8*100),1))</f>
        <v>81.099999999999994</v>
      </c>
      <c r="T8">
        <f t="shared" si="0"/>
        <v>2651.999999999995</v>
      </c>
      <c r="U8">
        <f t="shared" si="1"/>
        <v>0.75706537253782324</v>
      </c>
      <c r="V8">
        <f t="shared" si="2"/>
        <v>2209.0000000000023</v>
      </c>
      <c r="W8">
        <f t="shared" si="3"/>
        <v>0.62507074136955354</v>
      </c>
      <c r="X8">
        <f t="shared" si="4"/>
        <v>2509.0000000000023</v>
      </c>
      <c r="Y8">
        <f t="shared" si="5"/>
        <v>0.71036240090600289</v>
      </c>
      <c r="Z8">
        <f t="shared" si="6"/>
        <v>1688.9999999999959</v>
      </c>
      <c r="AA8">
        <f t="shared" si="7"/>
        <v>0.51228389444949829</v>
      </c>
      <c r="AB8">
        <f t="shared" si="8"/>
        <v>2678.0000000000023</v>
      </c>
      <c r="AC8">
        <f t="shared" si="9"/>
        <v>0.81053268765133246</v>
      </c>
    </row>
    <row r="9" spans="1:29" x14ac:dyDescent="0.25">
      <c r="B9" t="s">
        <v>206</v>
      </c>
      <c r="C9">
        <v>0.7846153846153846</v>
      </c>
      <c r="D9">
        <v>585</v>
      </c>
      <c r="E9">
        <v>0.68994889267461657</v>
      </c>
      <c r="F9">
        <v>587</v>
      </c>
      <c r="G9">
        <v>0.72542372881355932</v>
      </c>
      <c r="H9">
        <v>590</v>
      </c>
      <c r="I9">
        <v>0.53141831238779202</v>
      </c>
      <c r="J9">
        <v>557</v>
      </c>
      <c r="K9">
        <v>0.81849912739965147</v>
      </c>
      <c r="L9">
        <v>573</v>
      </c>
      <c r="N9" s="107">
        <f>VALUE(FIXED(IF(D9&lt;N!$C$2,"",ScoresSubject!C9*100),1))</f>
        <v>78.5</v>
      </c>
      <c r="O9" s="107">
        <f>VALUE(FIXED(IF(F9&lt;N!$C$2,"",ScoresSubject!E9*100),1))</f>
        <v>69</v>
      </c>
      <c r="P9" s="107">
        <f>VALUE(FIXED(IF(H9&lt;N!$C$2,"",ScoresSubject!G9*100),1))</f>
        <v>72.5</v>
      </c>
      <c r="Q9" s="107">
        <f>VALUE(FIXED(IF(J9&lt;N!$C$2,"",ScoresSubject!I9*100),1))</f>
        <v>53.1</v>
      </c>
      <c r="R9" s="107">
        <f>VALUE(FIXED(IF(L9&lt;N!$C$2,"",ScoresSubject!K9*100),1))</f>
        <v>81.8</v>
      </c>
      <c r="T9">
        <f t="shared" si="0"/>
        <v>459</v>
      </c>
      <c r="U9">
        <f t="shared" si="1"/>
        <v>0.7846153846153846</v>
      </c>
      <c r="V9">
        <f t="shared" si="2"/>
        <v>404.99999999999994</v>
      </c>
      <c r="W9">
        <f t="shared" si="3"/>
        <v>0.68994889267461657</v>
      </c>
      <c r="X9">
        <f t="shared" si="4"/>
        <v>428</v>
      </c>
      <c r="Y9">
        <f t="shared" si="5"/>
        <v>0.72542372881355932</v>
      </c>
      <c r="Z9">
        <f t="shared" si="6"/>
        <v>296.00000000000017</v>
      </c>
      <c r="AA9">
        <f t="shared" si="7"/>
        <v>0.53141831238779202</v>
      </c>
      <c r="AB9">
        <f t="shared" si="8"/>
        <v>469.00000000000028</v>
      </c>
      <c r="AC9">
        <f t="shared" si="9"/>
        <v>0.81849912739965147</v>
      </c>
    </row>
    <row r="10" spans="1:29" x14ac:dyDescent="0.25">
      <c r="B10" t="s">
        <v>207</v>
      </c>
      <c r="C10">
        <v>0.76190476190476097</v>
      </c>
      <c r="D10">
        <v>651</v>
      </c>
      <c r="E10">
        <v>0.60856269113149786</v>
      </c>
      <c r="F10">
        <v>654</v>
      </c>
      <c r="G10">
        <v>0.69877675840978626</v>
      </c>
      <c r="H10">
        <v>654</v>
      </c>
      <c r="I10">
        <v>0.48848684210526311</v>
      </c>
      <c r="J10">
        <v>608</v>
      </c>
      <c r="K10">
        <v>0.77830188679245338</v>
      </c>
      <c r="L10">
        <v>636</v>
      </c>
      <c r="N10" s="107">
        <f>VALUE(FIXED(IF(D10&lt;N!$C$2,"",ScoresSubject!C10*100),1))</f>
        <v>76.2</v>
      </c>
      <c r="O10" s="107">
        <f>VALUE(FIXED(IF(F10&lt;N!$C$2,"",ScoresSubject!E10*100),1))</f>
        <v>60.9</v>
      </c>
      <c r="P10" s="107">
        <f>VALUE(FIXED(IF(H10&lt;N!$C$2,"",ScoresSubject!G10*100),1))</f>
        <v>69.900000000000006</v>
      </c>
      <c r="Q10" s="107">
        <f>VALUE(FIXED(IF(J10&lt;N!$C$2,"",ScoresSubject!I10*100),1))</f>
        <v>48.8</v>
      </c>
      <c r="R10" s="107">
        <f>VALUE(FIXED(IF(L10&lt;N!$C$2,"",ScoresSubject!K10*100),1))</f>
        <v>77.8</v>
      </c>
      <c r="T10">
        <f t="shared" si="0"/>
        <v>495.99999999999937</v>
      </c>
      <c r="U10">
        <f t="shared" si="1"/>
        <v>0.76190476190476097</v>
      </c>
      <c r="V10">
        <f t="shared" si="2"/>
        <v>397.9999999999996</v>
      </c>
      <c r="W10">
        <f t="shared" si="3"/>
        <v>0.60856269113149786</v>
      </c>
      <c r="X10">
        <f t="shared" si="4"/>
        <v>457.00000000000023</v>
      </c>
      <c r="Y10">
        <f t="shared" si="5"/>
        <v>0.69877675840978626</v>
      </c>
      <c r="Z10">
        <f t="shared" si="6"/>
        <v>296.99999999999994</v>
      </c>
      <c r="AA10">
        <f t="shared" si="7"/>
        <v>0.48848684210526305</v>
      </c>
      <c r="AB10">
        <f t="shared" si="8"/>
        <v>495.00000000000034</v>
      </c>
      <c r="AC10">
        <f t="shared" si="9"/>
        <v>0.77830188679245338</v>
      </c>
    </row>
    <row r="11" spans="1:29" x14ac:dyDescent="0.25">
      <c r="B11" t="s">
        <v>208</v>
      </c>
      <c r="C11">
        <v>0.77605321507760561</v>
      </c>
      <c r="D11">
        <v>902</v>
      </c>
      <c r="E11">
        <v>0.65707964601770041</v>
      </c>
      <c r="F11">
        <v>904</v>
      </c>
      <c r="G11">
        <v>0.70640176600441584</v>
      </c>
      <c r="H11">
        <v>906</v>
      </c>
      <c r="I11">
        <v>0.48135198135198159</v>
      </c>
      <c r="J11">
        <v>858</v>
      </c>
      <c r="K11">
        <v>0.8125701459034792</v>
      </c>
      <c r="L11">
        <v>891</v>
      </c>
      <c r="N11" s="107">
        <f>VALUE(FIXED(IF(D11&lt;N!$C$2,"",ScoresSubject!C11*100),1))</f>
        <v>77.599999999999994</v>
      </c>
      <c r="O11" s="107">
        <f>VALUE(FIXED(IF(F11&lt;N!$C$2,"",ScoresSubject!E11*100),1))</f>
        <v>65.7</v>
      </c>
      <c r="P11" s="107">
        <f>VALUE(FIXED(IF(H11&lt;N!$C$2,"",ScoresSubject!G11*100),1))</f>
        <v>70.599999999999994</v>
      </c>
      <c r="Q11" s="107">
        <f>VALUE(FIXED(IF(J11&lt;N!$C$2,"",ScoresSubject!I11*100),1))</f>
        <v>48.1</v>
      </c>
      <c r="R11" s="107">
        <f>VALUE(FIXED(IF(L11&lt;N!$C$2,"",ScoresSubject!K11*100),1))</f>
        <v>81.3</v>
      </c>
      <c r="T11">
        <f t="shared" si="0"/>
        <v>700.00000000000023</v>
      </c>
      <c r="U11">
        <f t="shared" si="1"/>
        <v>0.77605321507760561</v>
      </c>
      <c r="V11">
        <f t="shared" si="2"/>
        <v>594.00000000000114</v>
      </c>
      <c r="W11">
        <f t="shared" si="3"/>
        <v>0.65707964601770041</v>
      </c>
      <c r="X11">
        <f t="shared" si="4"/>
        <v>640.0000000000008</v>
      </c>
      <c r="Y11">
        <f t="shared" si="5"/>
        <v>0.70640176600441584</v>
      </c>
      <c r="Z11">
        <f t="shared" si="6"/>
        <v>413.00000000000023</v>
      </c>
      <c r="AA11">
        <f t="shared" si="7"/>
        <v>0.48135198135198159</v>
      </c>
      <c r="AB11">
        <f t="shared" si="8"/>
        <v>724</v>
      </c>
      <c r="AC11">
        <f t="shared" si="9"/>
        <v>0.8125701459034792</v>
      </c>
    </row>
    <row r="12" spans="1:29" x14ac:dyDescent="0.25">
      <c r="B12" t="s">
        <v>209</v>
      </c>
      <c r="C12">
        <v>0.73441734417344118</v>
      </c>
      <c r="D12">
        <v>738</v>
      </c>
      <c r="E12">
        <v>0.63165075034106333</v>
      </c>
      <c r="F12">
        <v>733</v>
      </c>
      <c r="G12">
        <v>0.72027027027027035</v>
      </c>
      <c r="H12">
        <v>740</v>
      </c>
      <c r="I12">
        <v>0.5114942528735632</v>
      </c>
      <c r="J12">
        <v>696</v>
      </c>
      <c r="K12">
        <v>0.8022130013831259</v>
      </c>
      <c r="L12">
        <v>723</v>
      </c>
      <c r="N12" s="107">
        <f>VALUE(FIXED(IF(D12&lt;N!$C$2,"",ScoresSubject!C12*100),1))</f>
        <v>73.400000000000006</v>
      </c>
      <c r="O12" s="107">
        <f>VALUE(FIXED(IF(F12&lt;N!$C$2,"",ScoresSubject!E12*100),1))</f>
        <v>63.2</v>
      </c>
      <c r="P12" s="107">
        <f>VALUE(FIXED(IF(H12&lt;N!$C$2,"",ScoresSubject!G12*100),1))</f>
        <v>72</v>
      </c>
      <c r="Q12" s="107">
        <f>VALUE(FIXED(IF(J12&lt;N!$C$2,"",ScoresSubject!I12*100),1))</f>
        <v>51.1</v>
      </c>
      <c r="R12" s="107">
        <f>VALUE(FIXED(IF(L12&lt;N!$C$2,"",ScoresSubject!K12*100),1))</f>
        <v>80.2</v>
      </c>
      <c r="T12">
        <f t="shared" si="0"/>
        <v>541.99999999999955</v>
      </c>
      <c r="U12">
        <f t="shared" si="1"/>
        <v>0.73441734417344107</v>
      </c>
      <c r="V12">
        <f t="shared" si="2"/>
        <v>462.99999999999943</v>
      </c>
      <c r="W12">
        <f t="shared" si="3"/>
        <v>0.63165075034106333</v>
      </c>
      <c r="X12">
        <f t="shared" si="4"/>
        <v>533.00000000000011</v>
      </c>
      <c r="Y12">
        <f t="shared" si="5"/>
        <v>0.72027027027027046</v>
      </c>
      <c r="Z12">
        <f t="shared" si="6"/>
        <v>356</v>
      </c>
      <c r="AA12">
        <f t="shared" si="7"/>
        <v>0.5114942528735632</v>
      </c>
      <c r="AB12">
        <f t="shared" si="8"/>
        <v>580</v>
      </c>
      <c r="AC12">
        <f t="shared" si="9"/>
        <v>0.8022130013831259</v>
      </c>
    </row>
    <row r="13" spans="1:29" x14ac:dyDescent="0.25">
      <c r="B13" t="s">
        <v>210</v>
      </c>
      <c r="C13">
        <v>0.77120822622107998</v>
      </c>
      <c r="D13">
        <v>389</v>
      </c>
      <c r="E13">
        <v>0.62659846547314579</v>
      </c>
      <c r="F13">
        <v>391</v>
      </c>
      <c r="G13">
        <v>0.71282051282051295</v>
      </c>
      <c r="H13">
        <v>390</v>
      </c>
      <c r="I13">
        <v>0.49728260869565188</v>
      </c>
      <c r="J13">
        <v>368</v>
      </c>
      <c r="K13">
        <v>0.82446808510638314</v>
      </c>
      <c r="L13">
        <v>376</v>
      </c>
      <c r="N13" s="107">
        <f>VALUE(FIXED(IF(D13&lt;N!$C$2,"",ScoresSubject!C13*100),1))</f>
        <v>77.099999999999994</v>
      </c>
      <c r="O13" s="107">
        <f>VALUE(FIXED(IF(F13&lt;N!$C$2,"",ScoresSubject!E13*100),1))</f>
        <v>62.7</v>
      </c>
      <c r="P13" s="107">
        <f>VALUE(FIXED(IF(H13&lt;N!$C$2,"",ScoresSubject!G13*100),1))</f>
        <v>71.3</v>
      </c>
      <c r="Q13" s="107">
        <f>VALUE(FIXED(IF(J13&lt;N!$C$2,"",ScoresSubject!I13*100),1))</f>
        <v>49.7</v>
      </c>
      <c r="R13" s="107">
        <f>VALUE(FIXED(IF(L13&lt;N!$C$2,"",ScoresSubject!K13*100),1))</f>
        <v>82.4</v>
      </c>
      <c r="T13">
        <f t="shared" si="0"/>
        <v>300.00000000000011</v>
      </c>
      <c r="U13">
        <f t="shared" si="1"/>
        <v>0.77120822622107998</v>
      </c>
      <c r="V13">
        <f t="shared" si="2"/>
        <v>245</v>
      </c>
      <c r="W13">
        <f t="shared" si="3"/>
        <v>0.62659846547314579</v>
      </c>
      <c r="X13">
        <f t="shared" si="4"/>
        <v>278.00000000000006</v>
      </c>
      <c r="Y13">
        <f t="shared" si="5"/>
        <v>0.71282051282051295</v>
      </c>
      <c r="Z13">
        <f t="shared" si="6"/>
        <v>182.99999999999989</v>
      </c>
      <c r="AA13">
        <f t="shared" si="7"/>
        <v>0.49728260869565188</v>
      </c>
      <c r="AB13">
        <f t="shared" si="8"/>
        <v>310.00000000000006</v>
      </c>
      <c r="AC13">
        <f t="shared" si="9"/>
        <v>0.82446808510638314</v>
      </c>
    </row>
    <row r="14" spans="1:29" x14ac:dyDescent="0.25">
      <c r="B14" t="s">
        <v>211</v>
      </c>
      <c r="C14">
        <v>0.76914153132250584</v>
      </c>
      <c r="D14">
        <v>1724</v>
      </c>
      <c r="E14">
        <v>0.61307113938692914</v>
      </c>
      <c r="F14">
        <v>1729</v>
      </c>
      <c r="G14">
        <v>0.75230946882217187</v>
      </c>
      <c r="H14">
        <v>1732</v>
      </c>
      <c r="I14">
        <v>0.44766009852216704</v>
      </c>
      <c r="J14">
        <v>1624</v>
      </c>
      <c r="K14">
        <v>0.71113758189398413</v>
      </c>
      <c r="L14">
        <v>1679</v>
      </c>
      <c r="N14" s="107">
        <f>VALUE(FIXED(IF(D14&lt;N!$C$2,"",ScoresSubject!C14*100),1))</f>
        <v>76.900000000000006</v>
      </c>
      <c r="O14" s="107">
        <f>VALUE(FIXED(IF(F14&lt;N!$C$2,"",ScoresSubject!E14*100),1))</f>
        <v>61.3</v>
      </c>
      <c r="P14" s="107">
        <f>VALUE(FIXED(IF(H14&lt;N!$C$2,"",ScoresSubject!G14*100),1))</f>
        <v>75.2</v>
      </c>
      <c r="Q14" s="107">
        <f>VALUE(FIXED(IF(J14&lt;N!$C$2,"",ScoresSubject!I14*100),1))</f>
        <v>44.8</v>
      </c>
      <c r="R14" s="107">
        <f>VALUE(FIXED(IF(L14&lt;N!$C$2,"",ScoresSubject!K14*100),1))</f>
        <v>71.099999999999994</v>
      </c>
      <c r="T14">
        <f t="shared" si="0"/>
        <v>1326</v>
      </c>
      <c r="U14">
        <f t="shared" si="1"/>
        <v>0.76914153132250584</v>
      </c>
      <c r="V14">
        <f t="shared" si="2"/>
        <v>1060.0000000000005</v>
      </c>
      <c r="W14">
        <f t="shared" si="3"/>
        <v>0.61307113938692914</v>
      </c>
      <c r="X14">
        <f t="shared" si="4"/>
        <v>1303.0000000000016</v>
      </c>
      <c r="Y14">
        <f t="shared" si="5"/>
        <v>0.75230946882217187</v>
      </c>
      <c r="Z14">
        <f t="shared" si="6"/>
        <v>726.99999999999932</v>
      </c>
      <c r="AA14">
        <f t="shared" si="7"/>
        <v>0.44766009852216709</v>
      </c>
      <c r="AB14">
        <f t="shared" si="8"/>
        <v>1193.9999999999993</v>
      </c>
      <c r="AC14">
        <f t="shared" si="9"/>
        <v>0.71113758189398413</v>
      </c>
    </row>
    <row r="15" spans="1:29" x14ac:dyDescent="0.25">
      <c r="B15" t="s">
        <v>212</v>
      </c>
      <c r="C15">
        <v>0.71910112359550604</v>
      </c>
      <c r="D15">
        <v>445</v>
      </c>
      <c r="E15">
        <v>0.5280898876404494</v>
      </c>
      <c r="F15">
        <v>445</v>
      </c>
      <c r="G15">
        <v>0.69730941704035909</v>
      </c>
      <c r="H15">
        <v>446</v>
      </c>
      <c r="I15">
        <v>0.46506024096385545</v>
      </c>
      <c r="J15">
        <v>415</v>
      </c>
      <c r="K15">
        <v>0.80769230769230793</v>
      </c>
      <c r="L15">
        <v>390</v>
      </c>
      <c r="N15" s="107">
        <f>VALUE(FIXED(IF(D15&lt;N!$C$2,"",ScoresSubject!C15*100),1))</f>
        <v>71.900000000000006</v>
      </c>
      <c r="O15" s="107">
        <f>VALUE(FIXED(IF(F15&lt;N!$C$2,"",ScoresSubject!E15*100),1))</f>
        <v>52.8</v>
      </c>
      <c r="P15" s="107">
        <f>VALUE(FIXED(IF(H15&lt;N!$C$2,"",ScoresSubject!G15*100),1))</f>
        <v>69.7</v>
      </c>
      <c r="Q15" s="107">
        <f>VALUE(FIXED(IF(J15&lt;N!$C$2,"",ScoresSubject!I15*100),1))</f>
        <v>46.5</v>
      </c>
      <c r="R15" s="107">
        <f>VALUE(FIXED(IF(L15&lt;N!$C$2,"",ScoresSubject!K15*100),1))</f>
        <v>80.8</v>
      </c>
      <c r="T15">
        <f t="shared" si="0"/>
        <v>320.00000000000017</v>
      </c>
      <c r="U15">
        <f t="shared" si="1"/>
        <v>0.71910112359550604</v>
      </c>
      <c r="V15">
        <f t="shared" si="2"/>
        <v>234.99999999999997</v>
      </c>
      <c r="W15">
        <f t="shared" si="3"/>
        <v>0.5280898876404494</v>
      </c>
      <c r="X15">
        <f t="shared" si="4"/>
        <v>311.00000000000017</v>
      </c>
      <c r="Y15">
        <f t="shared" si="5"/>
        <v>0.69730941704035909</v>
      </c>
      <c r="Z15">
        <f t="shared" si="6"/>
        <v>193</v>
      </c>
      <c r="AA15">
        <f t="shared" si="7"/>
        <v>0.4650602409638554</v>
      </c>
      <c r="AB15">
        <f t="shared" si="8"/>
        <v>315.00000000000011</v>
      </c>
      <c r="AC15">
        <f t="shared" si="9"/>
        <v>0.80769230769230793</v>
      </c>
    </row>
    <row r="16" spans="1:29" x14ac:dyDescent="0.25">
      <c r="B16" t="s">
        <v>868</v>
      </c>
      <c r="C16">
        <v>0.72993827160493852</v>
      </c>
      <c r="D16">
        <v>648</v>
      </c>
      <c r="E16">
        <v>0.56307692307692281</v>
      </c>
      <c r="F16">
        <v>650</v>
      </c>
      <c r="G16">
        <v>0.76651305683563686</v>
      </c>
      <c r="H16">
        <v>651</v>
      </c>
      <c r="I16">
        <v>0.54351395730706076</v>
      </c>
      <c r="J16">
        <v>609</v>
      </c>
      <c r="K16">
        <v>0.84652665589660681</v>
      </c>
      <c r="L16">
        <v>619</v>
      </c>
      <c r="N16" s="107">
        <f>VALUE(FIXED(IF(D16&lt;N!$C$2,"",ScoresSubject!C16*100),1))</f>
        <v>73</v>
      </c>
      <c r="O16" s="107">
        <f>VALUE(FIXED(IF(F16&lt;N!$C$2,"",ScoresSubject!E16*100),1))</f>
        <v>56.3</v>
      </c>
      <c r="P16" s="107">
        <f>VALUE(FIXED(IF(H16&lt;N!$C$2,"",ScoresSubject!G16*100),1))</f>
        <v>76.7</v>
      </c>
      <c r="Q16" s="107">
        <f>VALUE(FIXED(IF(J16&lt;N!$C$2,"",ScoresSubject!I16*100),1))</f>
        <v>54.4</v>
      </c>
      <c r="R16" s="107">
        <f>VALUE(FIXED(IF(L16&lt;N!$C$2,"",ScoresSubject!K16*100),1))</f>
        <v>84.7</v>
      </c>
      <c r="T16">
        <f t="shared" si="0"/>
        <v>473.00000000000017</v>
      </c>
      <c r="U16">
        <f t="shared" si="1"/>
        <v>0.72993827160493852</v>
      </c>
      <c r="V16">
        <f t="shared" si="2"/>
        <v>365.99999999999983</v>
      </c>
      <c r="W16">
        <f t="shared" si="3"/>
        <v>0.56307692307692281</v>
      </c>
      <c r="X16">
        <f t="shared" si="4"/>
        <v>498.9999999999996</v>
      </c>
      <c r="Y16">
        <f t="shared" si="5"/>
        <v>0.76651305683563686</v>
      </c>
      <c r="Z16">
        <f t="shared" si="6"/>
        <v>331</v>
      </c>
      <c r="AA16">
        <f t="shared" si="7"/>
        <v>0.54351395730706076</v>
      </c>
      <c r="AB16">
        <f t="shared" si="8"/>
        <v>523.99999999999966</v>
      </c>
      <c r="AC16">
        <f t="shared" si="9"/>
        <v>0.84652665589660692</v>
      </c>
    </row>
    <row r="17" spans="2:29" x14ac:dyDescent="0.25">
      <c r="B17" t="s">
        <v>213</v>
      </c>
      <c r="C17">
        <v>0.7910228108903602</v>
      </c>
      <c r="D17">
        <v>1359</v>
      </c>
      <c r="E17">
        <v>0.60614934114202157</v>
      </c>
      <c r="F17">
        <v>1366</v>
      </c>
      <c r="G17">
        <v>0.84175824175824121</v>
      </c>
      <c r="H17">
        <v>1365</v>
      </c>
      <c r="I17">
        <v>0.57911145752143522</v>
      </c>
      <c r="J17">
        <v>1283</v>
      </c>
      <c r="K17">
        <v>0.84399375975038871</v>
      </c>
      <c r="L17">
        <v>1282</v>
      </c>
      <c r="N17" s="107">
        <f>VALUE(FIXED(IF(D17&lt;N!$C$2,"",ScoresSubject!C17*100),1))</f>
        <v>79.099999999999994</v>
      </c>
      <c r="O17" s="107">
        <f>VALUE(FIXED(IF(F17&lt;N!$C$2,"",ScoresSubject!E17*100),1))</f>
        <v>60.6</v>
      </c>
      <c r="P17" s="107">
        <f>VALUE(FIXED(IF(H17&lt;N!$C$2,"",ScoresSubject!G17*100),1))</f>
        <v>84.2</v>
      </c>
      <c r="Q17" s="107">
        <f>VALUE(FIXED(IF(J17&lt;N!$C$2,"",ScoresSubject!I17*100),1))</f>
        <v>57.9</v>
      </c>
      <c r="R17" s="107">
        <f>VALUE(FIXED(IF(L17&lt;N!$C$2,"",ScoresSubject!K17*100),1))</f>
        <v>84.4</v>
      </c>
      <c r="T17">
        <f t="shared" si="0"/>
        <v>1074.9999999999995</v>
      </c>
      <c r="U17">
        <f t="shared" si="1"/>
        <v>0.7910228108903602</v>
      </c>
      <c r="V17">
        <f t="shared" si="2"/>
        <v>828.00000000000148</v>
      </c>
      <c r="W17">
        <f t="shared" si="3"/>
        <v>0.60614934114202157</v>
      </c>
      <c r="X17">
        <f t="shared" si="4"/>
        <v>1148.9999999999993</v>
      </c>
      <c r="Y17">
        <f t="shared" si="5"/>
        <v>0.84175824175824121</v>
      </c>
      <c r="Z17">
        <f t="shared" si="6"/>
        <v>743.00000000000136</v>
      </c>
      <c r="AA17">
        <f t="shared" si="7"/>
        <v>0.57911145752143522</v>
      </c>
      <c r="AB17">
        <f t="shared" si="8"/>
        <v>1081.9999999999984</v>
      </c>
      <c r="AC17">
        <f t="shared" si="9"/>
        <v>0.84399375975038882</v>
      </c>
    </row>
    <row r="18" spans="2:29" x14ac:dyDescent="0.25">
      <c r="B18" t="s">
        <v>214</v>
      </c>
      <c r="C18">
        <v>0.80038931162626104</v>
      </c>
      <c r="D18">
        <v>5651</v>
      </c>
      <c r="E18">
        <v>0.60479887085391837</v>
      </c>
      <c r="F18">
        <v>5668</v>
      </c>
      <c r="G18">
        <v>0.81012881595200092</v>
      </c>
      <c r="H18">
        <v>5667</v>
      </c>
      <c r="I18">
        <v>0.5389683734939773</v>
      </c>
      <c r="J18">
        <v>5312</v>
      </c>
      <c r="K18">
        <v>0.85910201014465348</v>
      </c>
      <c r="L18">
        <v>5323</v>
      </c>
      <c r="N18" s="107">
        <f>VALUE(FIXED(IF(D18&lt;N!$C$2,"",ScoresSubject!C18*100),1))</f>
        <v>80</v>
      </c>
      <c r="O18" s="107">
        <f>VALUE(FIXED(IF(F18&lt;N!$C$2,"",ScoresSubject!E18*100),1))</f>
        <v>60.5</v>
      </c>
      <c r="P18" s="107">
        <f>VALUE(FIXED(IF(H18&lt;N!$C$2,"",ScoresSubject!G18*100),1))</f>
        <v>81</v>
      </c>
      <c r="Q18" s="107">
        <f>VALUE(FIXED(IF(J18&lt;N!$C$2,"",ScoresSubject!I18*100),1))</f>
        <v>53.9</v>
      </c>
      <c r="R18" s="107">
        <f>VALUE(FIXED(IF(L18&lt;N!$C$2,"",ScoresSubject!K18*100),1))</f>
        <v>85.9</v>
      </c>
      <c r="T18">
        <f t="shared" si="0"/>
        <v>4523.0000000000009</v>
      </c>
      <c r="U18">
        <f t="shared" si="1"/>
        <v>0.80038931162626104</v>
      </c>
      <c r="V18">
        <f t="shared" si="2"/>
        <v>3428.0000000000091</v>
      </c>
      <c r="W18">
        <f t="shared" si="3"/>
        <v>0.60479887085391837</v>
      </c>
      <c r="X18">
        <f t="shared" si="4"/>
        <v>4590.9999999999891</v>
      </c>
      <c r="Y18">
        <f t="shared" si="5"/>
        <v>0.81012881595200092</v>
      </c>
      <c r="Z18">
        <f t="shared" si="6"/>
        <v>2863.0000000000073</v>
      </c>
      <c r="AA18">
        <f t="shared" si="7"/>
        <v>0.5389683734939773</v>
      </c>
      <c r="AB18">
        <f t="shared" si="8"/>
        <v>4572.9999999999909</v>
      </c>
      <c r="AC18">
        <f t="shared" si="9"/>
        <v>0.85910201014465359</v>
      </c>
    </row>
    <row r="19" spans="2:29" x14ac:dyDescent="0.25">
      <c r="B19" t="s">
        <v>215</v>
      </c>
      <c r="C19">
        <v>0.83822222222222353</v>
      </c>
      <c r="D19">
        <v>1125</v>
      </c>
      <c r="E19">
        <v>0.61293179805137343</v>
      </c>
      <c r="F19">
        <v>1129</v>
      </c>
      <c r="G19">
        <v>0.83377541998231586</v>
      </c>
      <c r="H19">
        <v>1131</v>
      </c>
      <c r="I19">
        <v>0.54716981132075537</v>
      </c>
      <c r="J19">
        <v>1060</v>
      </c>
      <c r="K19">
        <v>0.87403100775193809</v>
      </c>
      <c r="L19">
        <v>1032</v>
      </c>
      <c r="N19" s="107">
        <f>VALUE(FIXED(IF(D19&lt;N!$C$2,"",ScoresSubject!C19*100),1))</f>
        <v>83.8</v>
      </c>
      <c r="O19" s="107">
        <f>VALUE(FIXED(IF(F19&lt;N!$C$2,"",ScoresSubject!E19*100),1))</f>
        <v>61.3</v>
      </c>
      <c r="P19" s="107">
        <f>VALUE(FIXED(IF(H19&lt;N!$C$2,"",ScoresSubject!G19*100),1))</f>
        <v>83.4</v>
      </c>
      <c r="Q19" s="107">
        <f>VALUE(FIXED(IF(J19&lt;N!$C$2,"",ScoresSubject!I19*100),1))</f>
        <v>54.7</v>
      </c>
      <c r="R19" s="107">
        <f>VALUE(FIXED(IF(L19&lt;N!$C$2,"",ScoresSubject!K19*100),1))</f>
        <v>87.4</v>
      </c>
      <c r="T19">
        <f t="shared" si="0"/>
        <v>943.00000000000148</v>
      </c>
      <c r="U19">
        <f t="shared" si="1"/>
        <v>0.83822222222222353</v>
      </c>
      <c r="V19">
        <f t="shared" si="2"/>
        <v>692.00000000000057</v>
      </c>
      <c r="W19">
        <f t="shared" si="3"/>
        <v>0.61293179805137343</v>
      </c>
      <c r="X19">
        <f t="shared" si="4"/>
        <v>942.9999999999992</v>
      </c>
      <c r="Y19">
        <f t="shared" si="5"/>
        <v>0.83377541998231586</v>
      </c>
      <c r="Z19">
        <f t="shared" si="6"/>
        <v>580.00000000000068</v>
      </c>
      <c r="AA19">
        <f t="shared" si="7"/>
        <v>0.54716981132075537</v>
      </c>
      <c r="AB19">
        <f t="shared" si="8"/>
        <v>902.00000000000011</v>
      </c>
      <c r="AC19">
        <f t="shared" si="9"/>
        <v>0.87403100775193809</v>
      </c>
    </row>
    <row r="20" spans="2:29" x14ac:dyDescent="0.25">
      <c r="B20" t="s">
        <v>216</v>
      </c>
      <c r="C20">
        <v>0.84700973574408966</v>
      </c>
      <c r="D20">
        <v>2157</v>
      </c>
      <c r="E20">
        <v>0.72979214780600465</v>
      </c>
      <c r="F20">
        <v>2165</v>
      </c>
      <c r="G20">
        <v>0.74584870848708407</v>
      </c>
      <c r="H20">
        <v>2168</v>
      </c>
      <c r="I20">
        <v>0.5128828390860477</v>
      </c>
      <c r="J20">
        <v>2057</v>
      </c>
      <c r="K20">
        <v>0.7796859666339554</v>
      </c>
      <c r="L20">
        <v>2038</v>
      </c>
      <c r="N20" s="107">
        <f>VALUE(FIXED(IF(D20&lt;N!$C$2,"",ScoresSubject!C20*100),1))</f>
        <v>84.7</v>
      </c>
      <c r="O20" s="107">
        <f>VALUE(FIXED(IF(F20&lt;N!$C$2,"",ScoresSubject!E20*100),1))</f>
        <v>73</v>
      </c>
      <c r="P20" s="107">
        <f>VALUE(FIXED(IF(H20&lt;N!$C$2,"",ScoresSubject!G20*100),1))</f>
        <v>74.599999999999994</v>
      </c>
      <c r="Q20" s="107">
        <f>VALUE(FIXED(IF(J20&lt;N!$C$2,"",ScoresSubject!I20*100),1))</f>
        <v>51.3</v>
      </c>
      <c r="R20" s="107">
        <f>VALUE(FIXED(IF(L20&lt;N!$C$2,"",ScoresSubject!K20*100),1))</f>
        <v>78</v>
      </c>
      <c r="T20">
        <f t="shared" si="0"/>
        <v>1827.0000000000014</v>
      </c>
      <c r="U20">
        <f t="shared" si="1"/>
        <v>0.84700973574408966</v>
      </c>
      <c r="V20">
        <f t="shared" si="2"/>
        <v>1580</v>
      </c>
      <c r="W20">
        <f t="shared" si="3"/>
        <v>0.72979214780600465</v>
      </c>
      <c r="X20">
        <f t="shared" si="4"/>
        <v>1616.9999999999982</v>
      </c>
      <c r="Y20">
        <f t="shared" si="5"/>
        <v>0.74584870848708407</v>
      </c>
      <c r="Z20">
        <f t="shared" si="6"/>
        <v>1055.0000000000002</v>
      </c>
      <c r="AA20">
        <f t="shared" si="7"/>
        <v>0.5128828390860477</v>
      </c>
      <c r="AB20">
        <f t="shared" si="8"/>
        <v>1589.0000000000011</v>
      </c>
      <c r="AC20">
        <f t="shared" si="9"/>
        <v>0.7796859666339554</v>
      </c>
    </row>
    <row r="21" spans="2:29" x14ac:dyDescent="0.25">
      <c r="B21" t="s">
        <v>217</v>
      </c>
      <c r="C21">
        <v>0.8351005484460684</v>
      </c>
      <c r="D21">
        <v>8205</v>
      </c>
      <c r="E21">
        <v>0.55079499939313215</v>
      </c>
      <c r="F21">
        <v>8239</v>
      </c>
      <c r="G21">
        <v>0.751061506732986</v>
      </c>
      <c r="H21">
        <v>8243</v>
      </c>
      <c r="I21">
        <v>0.56223776223776201</v>
      </c>
      <c r="J21">
        <v>7865</v>
      </c>
      <c r="K21">
        <v>0.83927198154318927</v>
      </c>
      <c r="L21">
        <v>7802</v>
      </c>
      <c r="N21" s="107">
        <f>VALUE(FIXED(IF(D21&lt;N!$C$2,"",ScoresSubject!C21*100),1))</f>
        <v>83.5</v>
      </c>
      <c r="O21" s="107">
        <f>VALUE(FIXED(IF(F21&lt;N!$C$2,"",ScoresSubject!E21*100),1))</f>
        <v>55.1</v>
      </c>
      <c r="P21" s="107">
        <f>VALUE(FIXED(IF(H21&lt;N!$C$2,"",ScoresSubject!G21*100),1))</f>
        <v>75.099999999999994</v>
      </c>
      <c r="Q21" s="107">
        <f>VALUE(FIXED(IF(J21&lt;N!$C$2,"",ScoresSubject!I21*100),1))</f>
        <v>56.2</v>
      </c>
      <c r="R21" s="107">
        <f>VALUE(FIXED(IF(L21&lt;N!$C$2,"",ScoresSubject!K21*100),1))</f>
        <v>83.9</v>
      </c>
      <c r="T21">
        <f t="shared" si="0"/>
        <v>6851.9999999999909</v>
      </c>
      <c r="U21">
        <f t="shared" si="1"/>
        <v>0.8351005484460684</v>
      </c>
      <c r="V21">
        <f t="shared" si="2"/>
        <v>4538.0000000000155</v>
      </c>
      <c r="W21">
        <f t="shared" si="3"/>
        <v>0.55079499939313215</v>
      </c>
      <c r="X21">
        <f t="shared" si="4"/>
        <v>6191.0000000000036</v>
      </c>
      <c r="Y21">
        <f t="shared" si="5"/>
        <v>0.751061506732986</v>
      </c>
      <c r="Z21">
        <f t="shared" si="6"/>
        <v>4421.9999999999982</v>
      </c>
      <c r="AA21">
        <f t="shared" si="7"/>
        <v>0.56223776223776201</v>
      </c>
      <c r="AB21">
        <f t="shared" si="8"/>
        <v>6547.9999999999627</v>
      </c>
      <c r="AC21">
        <f t="shared" si="9"/>
        <v>0.83927198154318927</v>
      </c>
    </row>
    <row r="22" spans="2:29" x14ac:dyDescent="0.25">
      <c r="B22" t="s">
        <v>218</v>
      </c>
      <c r="C22">
        <v>0.83612040133779297</v>
      </c>
      <c r="D22">
        <v>897</v>
      </c>
      <c r="E22">
        <v>0.64816870144284255</v>
      </c>
      <c r="F22">
        <v>901</v>
      </c>
      <c r="G22">
        <v>0.79734219269103013</v>
      </c>
      <c r="H22">
        <v>903</v>
      </c>
      <c r="I22">
        <v>0.5492289442467374</v>
      </c>
      <c r="J22">
        <v>843</v>
      </c>
      <c r="K22">
        <v>0.84948688711516585</v>
      </c>
      <c r="L22">
        <v>877</v>
      </c>
      <c r="N22" s="107">
        <f>VALUE(FIXED(IF(D22&lt;N!$C$2,"",ScoresSubject!C22*100),1))</f>
        <v>83.6</v>
      </c>
      <c r="O22" s="107">
        <f>VALUE(FIXED(IF(F22&lt;N!$C$2,"",ScoresSubject!E22*100),1))</f>
        <v>64.8</v>
      </c>
      <c r="P22" s="107">
        <f>VALUE(FIXED(IF(H22&lt;N!$C$2,"",ScoresSubject!G22*100),1))</f>
        <v>79.7</v>
      </c>
      <c r="Q22" s="107">
        <f>VALUE(FIXED(IF(J22&lt;N!$C$2,"",ScoresSubject!I22*100),1))</f>
        <v>54.9</v>
      </c>
      <c r="R22" s="107">
        <f>VALUE(FIXED(IF(L22&lt;N!$C$2,"",ScoresSubject!K22*100),1))</f>
        <v>84.9</v>
      </c>
      <c r="T22">
        <f t="shared" si="0"/>
        <v>750.00000000000034</v>
      </c>
      <c r="U22">
        <f t="shared" si="1"/>
        <v>0.83612040133779297</v>
      </c>
      <c r="V22">
        <f t="shared" si="2"/>
        <v>584.00000000000114</v>
      </c>
      <c r="W22">
        <f t="shared" si="3"/>
        <v>0.64816870144284255</v>
      </c>
      <c r="X22">
        <f t="shared" si="4"/>
        <v>720.00000000000023</v>
      </c>
      <c r="Y22">
        <f t="shared" si="5"/>
        <v>0.79734219269103013</v>
      </c>
      <c r="Z22">
        <f t="shared" si="6"/>
        <v>462.99999999999966</v>
      </c>
      <c r="AA22">
        <f t="shared" si="7"/>
        <v>0.5492289442467374</v>
      </c>
      <c r="AB22">
        <f t="shared" si="8"/>
        <v>745.00000000000045</v>
      </c>
      <c r="AC22">
        <f t="shared" si="9"/>
        <v>0.84948688711516585</v>
      </c>
    </row>
    <row r="23" spans="2:29" x14ac:dyDescent="0.25">
      <c r="B23" t="s">
        <v>219</v>
      </c>
      <c r="C23">
        <v>0.82432432432432334</v>
      </c>
      <c r="D23">
        <v>518</v>
      </c>
      <c r="E23">
        <v>0.61804222648752427</v>
      </c>
      <c r="F23">
        <v>521</v>
      </c>
      <c r="G23">
        <v>0.72307692307692328</v>
      </c>
      <c r="H23">
        <v>520</v>
      </c>
      <c r="I23">
        <v>0.49593495934959342</v>
      </c>
      <c r="J23">
        <v>492</v>
      </c>
      <c r="K23">
        <v>0.75555555555555554</v>
      </c>
      <c r="L23">
        <v>495</v>
      </c>
      <c r="N23" s="107">
        <f>VALUE(FIXED(IF(D23&lt;N!$C$2,"",ScoresSubject!C23*100),1))</f>
        <v>82.4</v>
      </c>
      <c r="O23" s="107">
        <f>VALUE(FIXED(IF(F23&lt;N!$C$2,"",ScoresSubject!E23*100),1))</f>
        <v>61.8</v>
      </c>
      <c r="P23" s="107">
        <f>VALUE(FIXED(IF(H23&lt;N!$C$2,"",ScoresSubject!G23*100),1))</f>
        <v>72.3</v>
      </c>
      <c r="Q23" s="107">
        <f>VALUE(FIXED(IF(J23&lt;N!$C$2,"",ScoresSubject!I23*100),1))</f>
        <v>49.6</v>
      </c>
      <c r="R23" s="107">
        <f>VALUE(FIXED(IF(L23&lt;N!$C$2,"",ScoresSubject!K23*100),1))</f>
        <v>75.599999999999994</v>
      </c>
      <c r="T23">
        <f t="shared" si="0"/>
        <v>426.99999999999949</v>
      </c>
      <c r="U23">
        <f t="shared" si="1"/>
        <v>0.82432432432432334</v>
      </c>
      <c r="V23">
        <f t="shared" si="2"/>
        <v>322.00000000000017</v>
      </c>
      <c r="W23">
        <f t="shared" si="3"/>
        <v>0.61804222648752427</v>
      </c>
      <c r="X23">
        <f t="shared" si="4"/>
        <v>376.00000000000011</v>
      </c>
      <c r="Y23">
        <f t="shared" si="5"/>
        <v>0.72307692307692328</v>
      </c>
      <c r="Z23">
        <f t="shared" si="6"/>
        <v>243.99999999999997</v>
      </c>
      <c r="AA23">
        <f t="shared" si="7"/>
        <v>0.49593495934959342</v>
      </c>
      <c r="AB23">
        <f t="shared" si="8"/>
        <v>374</v>
      </c>
      <c r="AC23">
        <f t="shared" si="9"/>
        <v>0.75555555555555554</v>
      </c>
    </row>
    <row r="24" spans="2:29" x14ac:dyDescent="0.25">
      <c r="B24" t="s">
        <v>220</v>
      </c>
      <c r="C24">
        <v>0.84804928131416835</v>
      </c>
      <c r="D24">
        <v>487</v>
      </c>
      <c r="E24">
        <v>0.70468431771894013</v>
      </c>
      <c r="F24">
        <v>491</v>
      </c>
      <c r="G24">
        <v>0.83844580777096045</v>
      </c>
      <c r="H24">
        <v>489</v>
      </c>
      <c r="I24">
        <v>0.50220264317180596</v>
      </c>
      <c r="J24">
        <v>454</v>
      </c>
      <c r="K24">
        <v>0.81023454157782504</v>
      </c>
      <c r="L24">
        <v>469</v>
      </c>
      <c r="N24" s="107">
        <f>VALUE(FIXED(IF(D24&lt;N!$C$2,"",ScoresSubject!C24*100),1))</f>
        <v>84.8</v>
      </c>
      <c r="O24" s="107">
        <f>VALUE(FIXED(IF(F24&lt;N!$C$2,"",ScoresSubject!E24*100),1))</f>
        <v>70.5</v>
      </c>
      <c r="P24" s="107">
        <f>VALUE(FIXED(IF(H24&lt;N!$C$2,"",ScoresSubject!G24*100),1))</f>
        <v>83.8</v>
      </c>
      <c r="Q24" s="107">
        <f>VALUE(FIXED(IF(J24&lt;N!$C$2,"",ScoresSubject!I24*100),1))</f>
        <v>50.2</v>
      </c>
      <c r="R24" s="107">
        <f>VALUE(FIXED(IF(L24&lt;N!$C$2,"",ScoresSubject!K24*100),1))</f>
        <v>81</v>
      </c>
      <c r="T24">
        <f t="shared" si="0"/>
        <v>413</v>
      </c>
      <c r="U24">
        <f t="shared" si="1"/>
        <v>0.84804928131416835</v>
      </c>
      <c r="V24">
        <f t="shared" si="2"/>
        <v>345.9999999999996</v>
      </c>
      <c r="W24">
        <f t="shared" si="3"/>
        <v>0.70468431771894013</v>
      </c>
      <c r="X24">
        <f t="shared" si="4"/>
        <v>409.99999999999966</v>
      </c>
      <c r="Y24">
        <f t="shared" si="5"/>
        <v>0.83844580777096045</v>
      </c>
      <c r="Z24">
        <f t="shared" si="6"/>
        <v>227.99999999999991</v>
      </c>
      <c r="AA24">
        <f t="shared" si="7"/>
        <v>0.50220264317180596</v>
      </c>
      <c r="AB24">
        <f t="shared" si="8"/>
        <v>379.99999999999994</v>
      </c>
      <c r="AC24">
        <f t="shared" si="9"/>
        <v>0.81023454157782504</v>
      </c>
    </row>
    <row r="25" spans="2:29" x14ac:dyDescent="0.25">
      <c r="B25" t="s">
        <v>221</v>
      </c>
      <c r="C25">
        <v>0.86864931846344473</v>
      </c>
      <c r="D25">
        <v>807</v>
      </c>
      <c r="E25">
        <v>0.76485148514851442</v>
      </c>
      <c r="F25">
        <v>808</v>
      </c>
      <c r="G25">
        <v>0.85767326732673332</v>
      </c>
      <c r="H25">
        <v>808</v>
      </c>
      <c r="I25">
        <v>0.57444005270092247</v>
      </c>
      <c r="J25">
        <v>759</v>
      </c>
      <c r="K25">
        <v>0.90372272143774024</v>
      </c>
      <c r="L25">
        <v>779</v>
      </c>
      <c r="N25" s="107">
        <f>VALUE(FIXED(IF(D25&lt;N!$C$2,"",ScoresSubject!C25*100),1))</f>
        <v>86.9</v>
      </c>
      <c r="O25" s="107">
        <f>VALUE(FIXED(IF(F25&lt;N!$C$2,"",ScoresSubject!E25*100),1))</f>
        <v>76.5</v>
      </c>
      <c r="P25" s="107">
        <f>VALUE(FIXED(IF(H25&lt;N!$C$2,"",ScoresSubject!G25*100),1))</f>
        <v>85.8</v>
      </c>
      <c r="Q25" s="107">
        <f>VALUE(FIXED(IF(J25&lt;N!$C$2,"",ScoresSubject!I25*100),1))</f>
        <v>57.4</v>
      </c>
      <c r="R25" s="107">
        <f>VALUE(FIXED(IF(L25&lt;N!$C$2,"",ScoresSubject!K25*100),1))</f>
        <v>90.4</v>
      </c>
      <c r="T25">
        <f t="shared" si="0"/>
        <v>700.99999999999989</v>
      </c>
      <c r="U25">
        <f t="shared" si="1"/>
        <v>0.86864931846344473</v>
      </c>
      <c r="V25">
        <f t="shared" si="2"/>
        <v>617.99999999999966</v>
      </c>
      <c r="W25">
        <f t="shared" si="3"/>
        <v>0.76485148514851442</v>
      </c>
      <c r="X25">
        <f t="shared" si="4"/>
        <v>693.00000000000057</v>
      </c>
      <c r="Y25">
        <f t="shared" si="5"/>
        <v>0.85767326732673332</v>
      </c>
      <c r="Z25">
        <f t="shared" si="6"/>
        <v>436.00000000000017</v>
      </c>
      <c r="AA25">
        <f t="shared" si="7"/>
        <v>0.57444005270092247</v>
      </c>
      <c r="AB25">
        <f t="shared" si="8"/>
        <v>703.99999999999966</v>
      </c>
      <c r="AC25">
        <f t="shared" si="9"/>
        <v>0.90372272143774024</v>
      </c>
    </row>
    <row r="26" spans="2:29" x14ac:dyDescent="0.25">
      <c r="B26" t="s">
        <v>222</v>
      </c>
      <c r="C26">
        <v>0.85255648038049958</v>
      </c>
      <c r="D26">
        <v>841</v>
      </c>
      <c r="E26">
        <v>0.69964664310954028</v>
      </c>
      <c r="F26">
        <v>849</v>
      </c>
      <c r="G26">
        <v>0.81978798586572421</v>
      </c>
      <c r="H26">
        <v>849</v>
      </c>
      <c r="I26">
        <v>0.53846153846153899</v>
      </c>
      <c r="J26">
        <v>793</v>
      </c>
      <c r="K26">
        <v>0.89938650306748513</v>
      </c>
      <c r="L26">
        <v>815</v>
      </c>
      <c r="N26" s="107">
        <f>VALUE(FIXED(IF(D26&lt;N!$C$2,"",ScoresSubject!C26*100),1))</f>
        <v>85.3</v>
      </c>
      <c r="O26" s="107">
        <f>VALUE(FIXED(IF(F26&lt;N!$C$2,"",ScoresSubject!E26*100),1))</f>
        <v>70</v>
      </c>
      <c r="P26" s="107">
        <f>VALUE(FIXED(IF(H26&lt;N!$C$2,"",ScoresSubject!G26*100),1))</f>
        <v>82</v>
      </c>
      <c r="Q26" s="107">
        <f>VALUE(FIXED(IF(J26&lt;N!$C$2,"",ScoresSubject!I26*100),1))</f>
        <v>53.8</v>
      </c>
      <c r="R26" s="107">
        <f>VALUE(FIXED(IF(L26&lt;N!$C$2,"",ScoresSubject!K26*100),1))</f>
        <v>89.9</v>
      </c>
      <c r="T26">
        <f t="shared" si="0"/>
        <v>717.00000000000011</v>
      </c>
      <c r="U26">
        <f t="shared" si="1"/>
        <v>0.85255648038049958</v>
      </c>
      <c r="V26">
        <f t="shared" si="2"/>
        <v>593.99999999999966</v>
      </c>
      <c r="W26">
        <f t="shared" si="3"/>
        <v>0.69964664310954028</v>
      </c>
      <c r="X26">
        <f t="shared" si="4"/>
        <v>695.99999999999989</v>
      </c>
      <c r="Y26">
        <f t="shared" si="5"/>
        <v>0.81978798586572421</v>
      </c>
      <c r="Z26">
        <f t="shared" si="6"/>
        <v>427.0000000000004</v>
      </c>
      <c r="AA26">
        <f t="shared" si="7"/>
        <v>0.53846153846153899</v>
      </c>
      <c r="AB26">
        <f t="shared" si="8"/>
        <v>733.00000000000034</v>
      </c>
      <c r="AC26">
        <f t="shared" si="9"/>
        <v>0.89938650306748513</v>
      </c>
    </row>
    <row r="27" spans="2:29" x14ac:dyDescent="0.25">
      <c r="B27" t="s">
        <v>223</v>
      </c>
      <c r="C27">
        <v>0.80665188470066562</v>
      </c>
      <c r="D27">
        <v>2255</v>
      </c>
      <c r="E27">
        <v>0.54050464807437026</v>
      </c>
      <c r="F27">
        <v>2259</v>
      </c>
      <c r="G27">
        <v>0.78287731685789952</v>
      </c>
      <c r="H27">
        <v>2266</v>
      </c>
      <c r="I27">
        <v>0.53503787878787923</v>
      </c>
      <c r="J27">
        <v>2112</v>
      </c>
      <c r="K27">
        <v>0.84719101123595564</v>
      </c>
      <c r="L27">
        <v>1780</v>
      </c>
      <c r="N27" s="107">
        <f>VALUE(FIXED(IF(D27&lt;N!$C$2,"",ScoresSubject!C27*100),1))</f>
        <v>80.7</v>
      </c>
      <c r="O27" s="107">
        <f>VALUE(FIXED(IF(F27&lt;N!$C$2,"",ScoresSubject!E27*100),1))</f>
        <v>54.1</v>
      </c>
      <c r="P27" s="107">
        <f>VALUE(FIXED(IF(H27&lt;N!$C$2,"",ScoresSubject!G27*100),1))</f>
        <v>78.3</v>
      </c>
      <c r="Q27" s="107">
        <f>VALUE(FIXED(IF(J27&lt;N!$C$2,"",ScoresSubject!I27*100),1))</f>
        <v>53.5</v>
      </c>
      <c r="R27" s="107">
        <f>VALUE(FIXED(IF(L27&lt;N!$C$2,"",ScoresSubject!K27*100),1))</f>
        <v>84.7</v>
      </c>
      <c r="T27">
        <f t="shared" si="0"/>
        <v>1819.0000000000009</v>
      </c>
      <c r="U27">
        <f t="shared" si="1"/>
        <v>0.80665188470066562</v>
      </c>
      <c r="V27">
        <f t="shared" si="2"/>
        <v>1221.0000000000025</v>
      </c>
      <c r="W27">
        <f t="shared" si="3"/>
        <v>0.54050464807437026</v>
      </c>
      <c r="X27">
        <f t="shared" si="4"/>
        <v>1774.0000000000002</v>
      </c>
      <c r="Y27">
        <f t="shared" si="5"/>
        <v>0.78287731685789952</v>
      </c>
      <c r="Z27">
        <f t="shared" si="6"/>
        <v>1130.0000000000009</v>
      </c>
      <c r="AA27">
        <f t="shared" si="7"/>
        <v>0.53503787878787923</v>
      </c>
      <c r="AB27">
        <f t="shared" si="8"/>
        <v>1508.0000000000011</v>
      </c>
      <c r="AC27">
        <f t="shared" si="9"/>
        <v>0.84719101123595575</v>
      </c>
    </row>
    <row r="28" spans="2:29" x14ac:dyDescent="0.25">
      <c r="B28" t="s">
        <v>224</v>
      </c>
      <c r="C28">
        <v>0.83825198637911491</v>
      </c>
      <c r="D28">
        <v>1762</v>
      </c>
      <c r="E28">
        <v>0.49205448354143</v>
      </c>
      <c r="F28">
        <v>1762</v>
      </c>
      <c r="G28">
        <v>0.81828442437923277</v>
      </c>
      <c r="H28">
        <v>1772</v>
      </c>
      <c r="I28">
        <v>0.56075334143378064</v>
      </c>
      <c r="J28">
        <v>1646</v>
      </c>
      <c r="K28">
        <v>0.84403669724770591</v>
      </c>
      <c r="L28">
        <v>1308</v>
      </c>
      <c r="N28" s="107">
        <f>VALUE(FIXED(IF(D28&lt;N!$C$2,"",ScoresSubject!C28*100),1))</f>
        <v>83.8</v>
      </c>
      <c r="O28" s="107">
        <f>VALUE(FIXED(IF(F28&lt;N!$C$2,"",ScoresSubject!E28*100),1))</f>
        <v>49.2</v>
      </c>
      <c r="P28" s="107">
        <f>VALUE(FIXED(IF(H28&lt;N!$C$2,"",ScoresSubject!G28*100),1))</f>
        <v>81.8</v>
      </c>
      <c r="Q28" s="107">
        <f>VALUE(FIXED(IF(J28&lt;N!$C$2,"",ScoresSubject!I28*100),1))</f>
        <v>56.1</v>
      </c>
      <c r="R28" s="107">
        <f>VALUE(FIXED(IF(L28&lt;N!$C$2,"",ScoresSubject!K28*100),1))</f>
        <v>84.4</v>
      </c>
      <c r="T28">
        <f t="shared" si="0"/>
        <v>1477.0000000000005</v>
      </c>
      <c r="U28">
        <f t="shared" si="1"/>
        <v>0.83825198637911491</v>
      </c>
      <c r="V28">
        <f t="shared" si="2"/>
        <v>866.99999999999966</v>
      </c>
      <c r="W28">
        <f t="shared" si="3"/>
        <v>0.49205448354143</v>
      </c>
      <c r="X28">
        <f t="shared" si="4"/>
        <v>1450.0000000000005</v>
      </c>
      <c r="Y28">
        <f t="shared" si="5"/>
        <v>0.81828442437923277</v>
      </c>
      <c r="Z28">
        <f t="shared" si="6"/>
        <v>923.00000000000296</v>
      </c>
      <c r="AA28">
        <f t="shared" si="7"/>
        <v>0.56075334143378064</v>
      </c>
      <c r="AB28">
        <f t="shared" si="8"/>
        <v>1103.9999999999993</v>
      </c>
      <c r="AC28">
        <f t="shared" si="9"/>
        <v>0.84403669724770591</v>
      </c>
    </row>
    <row r="29" spans="2:29" x14ac:dyDescent="0.25">
      <c r="B29" t="s">
        <v>225</v>
      </c>
      <c r="C29">
        <v>0.81611613717652032</v>
      </c>
      <c r="D29">
        <v>4753</v>
      </c>
      <c r="E29">
        <v>0.60062893081761148</v>
      </c>
      <c r="F29">
        <v>4770</v>
      </c>
      <c r="G29">
        <v>0.79459798994974606</v>
      </c>
      <c r="H29">
        <v>4776</v>
      </c>
      <c r="I29">
        <v>0.52263099219620968</v>
      </c>
      <c r="J29">
        <v>4485</v>
      </c>
      <c r="K29">
        <v>0.83908593192097147</v>
      </c>
      <c r="L29">
        <v>4201</v>
      </c>
      <c r="N29" s="107">
        <f>VALUE(FIXED(IF(D29&lt;N!$C$2,"",ScoresSubject!C29*100),1))</f>
        <v>81.599999999999994</v>
      </c>
      <c r="O29" s="107">
        <f>VALUE(FIXED(IF(F29&lt;N!$C$2,"",ScoresSubject!E29*100),1))</f>
        <v>60.1</v>
      </c>
      <c r="P29" s="107">
        <f>VALUE(FIXED(IF(H29&lt;N!$C$2,"",ScoresSubject!G29*100),1))</f>
        <v>79.5</v>
      </c>
      <c r="Q29" s="107">
        <f>VALUE(FIXED(IF(J29&lt;N!$C$2,"",ScoresSubject!I29*100),1))</f>
        <v>52.3</v>
      </c>
      <c r="R29" s="107">
        <f>VALUE(FIXED(IF(L29&lt;N!$C$2,"",ScoresSubject!K29*100),1))</f>
        <v>83.9</v>
      </c>
      <c r="T29">
        <f t="shared" si="0"/>
        <v>3879.0000000000009</v>
      </c>
      <c r="U29">
        <f t="shared" si="1"/>
        <v>0.81611613717652032</v>
      </c>
      <c r="V29">
        <f t="shared" si="2"/>
        <v>2865.0000000000068</v>
      </c>
      <c r="W29">
        <f t="shared" si="3"/>
        <v>0.60062893081761148</v>
      </c>
      <c r="X29">
        <f t="shared" si="4"/>
        <v>3794.9999999999873</v>
      </c>
      <c r="Y29">
        <f t="shared" si="5"/>
        <v>0.79459798994974606</v>
      </c>
      <c r="Z29">
        <f t="shared" si="6"/>
        <v>2344.0000000000005</v>
      </c>
      <c r="AA29">
        <f t="shared" si="7"/>
        <v>0.52263099219620968</v>
      </c>
      <c r="AB29">
        <f t="shared" si="8"/>
        <v>3525.0000000000014</v>
      </c>
      <c r="AC29">
        <f t="shared" si="9"/>
        <v>0.83908593192097147</v>
      </c>
    </row>
    <row r="30" spans="2:29" x14ac:dyDescent="0.25">
      <c r="B30" t="s">
        <v>226</v>
      </c>
      <c r="C30">
        <v>0.74030037546933747</v>
      </c>
      <c r="D30">
        <v>1598</v>
      </c>
      <c r="E30">
        <v>0.4459036898061281</v>
      </c>
      <c r="F30">
        <v>1599</v>
      </c>
      <c r="G30">
        <v>0.75638629283489156</v>
      </c>
      <c r="H30">
        <v>1605</v>
      </c>
      <c r="I30">
        <v>0.5470198675496688</v>
      </c>
      <c r="J30">
        <v>1510</v>
      </c>
      <c r="K30">
        <v>0.81700288184438075</v>
      </c>
      <c r="L30">
        <v>1388</v>
      </c>
      <c r="N30" s="107">
        <f>VALUE(FIXED(IF(D30&lt;N!$C$2,"",ScoresSubject!C30*100),1))</f>
        <v>74</v>
      </c>
      <c r="O30" s="107">
        <f>VALUE(FIXED(IF(F30&lt;N!$C$2,"",ScoresSubject!E30*100),1))</f>
        <v>44.6</v>
      </c>
      <c r="P30" s="107">
        <f>VALUE(FIXED(IF(H30&lt;N!$C$2,"",ScoresSubject!G30*100),1))</f>
        <v>75.599999999999994</v>
      </c>
      <c r="Q30" s="107">
        <f>VALUE(FIXED(IF(J30&lt;N!$C$2,"",ScoresSubject!I30*100),1))</f>
        <v>54.7</v>
      </c>
      <c r="R30" s="107">
        <f>VALUE(FIXED(IF(L30&lt;N!$C$2,"",ScoresSubject!K30*100),1))</f>
        <v>81.7</v>
      </c>
      <c r="T30">
        <f t="shared" si="0"/>
        <v>1183.0000000000014</v>
      </c>
      <c r="U30">
        <f t="shared" si="1"/>
        <v>0.74030037546933758</v>
      </c>
      <c r="V30">
        <f t="shared" si="2"/>
        <v>712.99999999999886</v>
      </c>
      <c r="W30">
        <f t="shared" si="3"/>
        <v>0.4459036898061281</v>
      </c>
      <c r="X30">
        <f t="shared" si="4"/>
        <v>1214.0000000000009</v>
      </c>
      <c r="Y30">
        <f t="shared" si="5"/>
        <v>0.75638629283489156</v>
      </c>
      <c r="Z30">
        <f t="shared" si="6"/>
        <v>825.99999999999989</v>
      </c>
      <c r="AA30">
        <f t="shared" si="7"/>
        <v>0.5470198675496688</v>
      </c>
      <c r="AB30">
        <f t="shared" si="8"/>
        <v>1134.0000000000005</v>
      </c>
      <c r="AC30">
        <f t="shared" si="9"/>
        <v>0.81700288184438075</v>
      </c>
    </row>
    <row r="31" spans="2:29" x14ac:dyDescent="0.25">
      <c r="B31" t="s">
        <v>227</v>
      </c>
      <c r="C31">
        <v>0.76731813246471059</v>
      </c>
      <c r="D31">
        <v>9210</v>
      </c>
      <c r="E31">
        <v>0.53764135702746618</v>
      </c>
      <c r="F31">
        <v>9285</v>
      </c>
      <c r="G31">
        <v>0.76015078082929688</v>
      </c>
      <c r="H31">
        <v>9285</v>
      </c>
      <c r="I31">
        <v>0.53581204379562331</v>
      </c>
      <c r="J31">
        <v>8768</v>
      </c>
      <c r="K31">
        <v>0.82881630762103076</v>
      </c>
      <c r="L31">
        <v>8634</v>
      </c>
      <c r="N31" s="107">
        <f>VALUE(FIXED(IF(D31&lt;N!$C$2,"",ScoresSubject!C31*100),1))</f>
        <v>76.7</v>
      </c>
      <c r="O31" s="107">
        <f>VALUE(FIXED(IF(F31&lt;N!$C$2,"",ScoresSubject!E31*100),1))</f>
        <v>53.8</v>
      </c>
      <c r="P31" s="107">
        <f>VALUE(FIXED(IF(H31&lt;N!$C$2,"",ScoresSubject!G31*100),1))</f>
        <v>76</v>
      </c>
      <c r="Q31" s="107">
        <f>VALUE(FIXED(IF(J31&lt;N!$C$2,"",ScoresSubject!I31*100),1))</f>
        <v>53.6</v>
      </c>
      <c r="R31" s="107">
        <f>VALUE(FIXED(IF(L31&lt;N!$C$2,"",ScoresSubject!K31*100),1))</f>
        <v>82.9</v>
      </c>
      <c r="T31">
        <f t="shared" si="0"/>
        <v>7066.9999999999845</v>
      </c>
      <c r="U31">
        <f t="shared" si="1"/>
        <v>0.76731813246471059</v>
      </c>
      <c r="V31">
        <f t="shared" si="2"/>
        <v>4992.0000000000236</v>
      </c>
      <c r="W31">
        <f t="shared" si="3"/>
        <v>0.53764135702746618</v>
      </c>
      <c r="X31">
        <f t="shared" si="4"/>
        <v>7058.0000000000218</v>
      </c>
      <c r="Y31">
        <f t="shared" si="5"/>
        <v>0.76015078082929688</v>
      </c>
      <c r="Z31">
        <f t="shared" si="6"/>
        <v>4698.0000000000255</v>
      </c>
      <c r="AA31">
        <f t="shared" si="7"/>
        <v>0.53581204379562331</v>
      </c>
      <c r="AB31">
        <f t="shared" si="8"/>
        <v>7155.99999999998</v>
      </c>
      <c r="AC31">
        <f t="shared" si="9"/>
        <v>0.82881630762103076</v>
      </c>
    </row>
    <row r="32" spans="2:29" x14ac:dyDescent="0.25">
      <c r="B32" t="s">
        <v>228</v>
      </c>
      <c r="C32">
        <v>0.78271028037383261</v>
      </c>
      <c r="D32">
        <v>856</v>
      </c>
      <c r="E32">
        <v>0.56712962962962965</v>
      </c>
      <c r="F32">
        <v>864</v>
      </c>
      <c r="G32">
        <v>0.75173210161662851</v>
      </c>
      <c r="H32">
        <v>866</v>
      </c>
      <c r="I32">
        <v>0.48689138576779023</v>
      </c>
      <c r="J32">
        <v>801</v>
      </c>
      <c r="K32">
        <v>0.80593325092706991</v>
      </c>
      <c r="L32">
        <v>809</v>
      </c>
      <c r="N32" s="107">
        <f>VALUE(FIXED(IF(D32&lt;N!$C$2,"",ScoresSubject!C32*100),1))</f>
        <v>78.3</v>
      </c>
      <c r="O32" s="107">
        <f>VALUE(FIXED(IF(F32&lt;N!$C$2,"",ScoresSubject!E32*100),1))</f>
        <v>56.7</v>
      </c>
      <c r="P32" s="107">
        <f>VALUE(FIXED(IF(H32&lt;N!$C$2,"",ScoresSubject!G32*100),1))</f>
        <v>75.2</v>
      </c>
      <c r="Q32" s="107">
        <f>VALUE(FIXED(IF(J32&lt;N!$C$2,"",ScoresSubject!I32*100),1))</f>
        <v>48.7</v>
      </c>
      <c r="R32" s="107">
        <f>VALUE(FIXED(IF(L32&lt;N!$C$2,"",ScoresSubject!K32*100),1))</f>
        <v>80.599999999999994</v>
      </c>
      <c r="T32">
        <f t="shared" si="0"/>
        <v>670.00000000000068</v>
      </c>
      <c r="U32">
        <f t="shared" si="1"/>
        <v>0.78271028037383261</v>
      </c>
      <c r="V32">
        <f t="shared" si="2"/>
        <v>490</v>
      </c>
      <c r="W32">
        <f t="shared" si="3"/>
        <v>0.56712962962962965</v>
      </c>
      <c r="X32">
        <f t="shared" si="4"/>
        <v>651.00000000000034</v>
      </c>
      <c r="Y32">
        <f t="shared" si="5"/>
        <v>0.75173210161662862</v>
      </c>
      <c r="Z32">
        <f t="shared" si="6"/>
        <v>390</v>
      </c>
      <c r="AA32">
        <f t="shared" si="7"/>
        <v>0.48689138576779029</v>
      </c>
      <c r="AB32">
        <f t="shared" si="8"/>
        <v>651.99999999999955</v>
      </c>
      <c r="AC32">
        <f t="shared" si="9"/>
        <v>0.80593325092706991</v>
      </c>
    </row>
    <row r="33" spans="1:29" x14ac:dyDescent="0.25">
      <c r="B33" t="s">
        <v>229</v>
      </c>
      <c r="C33">
        <v>0.74994786235662225</v>
      </c>
      <c r="D33">
        <v>4795</v>
      </c>
      <c r="E33">
        <v>0.52385892116182597</v>
      </c>
      <c r="F33">
        <v>4820</v>
      </c>
      <c r="G33">
        <v>0.74824016563147078</v>
      </c>
      <c r="H33">
        <v>4830</v>
      </c>
      <c r="I33">
        <v>0.546854377474703</v>
      </c>
      <c r="J33">
        <v>4546</v>
      </c>
      <c r="K33">
        <v>0.82321547698465802</v>
      </c>
      <c r="L33">
        <v>4497</v>
      </c>
      <c r="N33" s="107">
        <f>VALUE(FIXED(IF(D33&lt;N!$C$2,"",ScoresSubject!C33*100),1))</f>
        <v>75</v>
      </c>
      <c r="O33" s="107">
        <f>VALUE(FIXED(IF(F33&lt;N!$C$2,"",ScoresSubject!E33*100),1))</f>
        <v>52.4</v>
      </c>
      <c r="P33" s="107">
        <f>VALUE(FIXED(IF(H33&lt;N!$C$2,"",ScoresSubject!G33*100),1))</f>
        <v>74.8</v>
      </c>
      <c r="Q33" s="107">
        <f>VALUE(FIXED(IF(J33&lt;N!$C$2,"",ScoresSubject!I33*100),1))</f>
        <v>54.7</v>
      </c>
      <c r="R33" s="107">
        <f>VALUE(FIXED(IF(L33&lt;N!$C$2,"",ScoresSubject!K33*100),1))</f>
        <v>82.3</v>
      </c>
      <c r="T33">
        <f t="shared" si="0"/>
        <v>3596.0000000000036</v>
      </c>
      <c r="U33">
        <f t="shared" si="1"/>
        <v>0.74994786235662225</v>
      </c>
      <c r="V33">
        <f t="shared" si="2"/>
        <v>2525.0000000000014</v>
      </c>
      <c r="W33">
        <f t="shared" si="3"/>
        <v>0.52385892116182597</v>
      </c>
      <c r="X33">
        <f t="shared" si="4"/>
        <v>3614.0000000000036</v>
      </c>
      <c r="Y33">
        <f t="shared" si="5"/>
        <v>0.74824016563147078</v>
      </c>
      <c r="Z33">
        <f t="shared" si="6"/>
        <v>2486</v>
      </c>
      <c r="AA33">
        <f t="shared" si="7"/>
        <v>0.546854377474703</v>
      </c>
      <c r="AB33">
        <f t="shared" si="8"/>
        <v>3702.0000000000073</v>
      </c>
      <c r="AC33">
        <f t="shared" si="9"/>
        <v>0.82321547698465802</v>
      </c>
    </row>
    <row r="34" spans="1:29" x14ac:dyDescent="0.25">
      <c r="B34" t="s">
        <v>230</v>
      </c>
      <c r="C34">
        <v>0.71337579617834379</v>
      </c>
      <c r="D34">
        <v>785</v>
      </c>
      <c r="E34">
        <v>0.45373891001267425</v>
      </c>
      <c r="F34">
        <v>789</v>
      </c>
      <c r="G34">
        <v>0.71446700507614269</v>
      </c>
      <c r="H34">
        <v>788</v>
      </c>
      <c r="I34">
        <v>0.53784860557768865</v>
      </c>
      <c r="J34">
        <v>753</v>
      </c>
      <c r="K34">
        <v>0.82730923694779146</v>
      </c>
      <c r="L34">
        <v>747</v>
      </c>
      <c r="N34" s="107">
        <f>VALUE(FIXED(IF(D34&lt;N!$C$2,"",ScoresSubject!C34*100),1))</f>
        <v>71.3</v>
      </c>
      <c r="O34" s="107">
        <f>VALUE(FIXED(IF(F34&lt;N!$C$2,"",ScoresSubject!E34*100),1))</f>
        <v>45.4</v>
      </c>
      <c r="P34" s="107">
        <f>VALUE(FIXED(IF(H34&lt;N!$C$2,"",ScoresSubject!G34*100),1))</f>
        <v>71.400000000000006</v>
      </c>
      <c r="Q34" s="107">
        <f>VALUE(FIXED(IF(J34&lt;N!$C$2,"",ScoresSubject!I34*100),1))</f>
        <v>53.8</v>
      </c>
      <c r="R34" s="107">
        <f>VALUE(FIXED(IF(L34&lt;N!$C$2,"",ScoresSubject!K34*100),1))</f>
        <v>82.7</v>
      </c>
      <c r="T34">
        <f t="shared" si="0"/>
        <v>559.99999999999989</v>
      </c>
      <c r="U34">
        <f t="shared" si="1"/>
        <v>0.71337579617834379</v>
      </c>
      <c r="V34">
        <f t="shared" si="2"/>
        <v>358</v>
      </c>
      <c r="W34">
        <f t="shared" si="3"/>
        <v>0.45373891001267425</v>
      </c>
      <c r="X34">
        <f t="shared" si="4"/>
        <v>563.00000000000045</v>
      </c>
      <c r="Y34">
        <f t="shared" si="5"/>
        <v>0.71446700507614269</v>
      </c>
      <c r="Z34">
        <f t="shared" si="6"/>
        <v>404.99999999999955</v>
      </c>
      <c r="AA34">
        <f t="shared" si="7"/>
        <v>0.53784860557768865</v>
      </c>
      <c r="AB34">
        <f t="shared" si="8"/>
        <v>618.00000000000023</v>
      </c>
      <c r="AC34">
        <f t="shared" si="9"/>
        <v>0.82730923694779146</v>
      </c>
    </row>
    <row r="35" spans="1:29" x14ac:dyDescent="0.25">
      <c r="B35" t="s">
        <v>231</v>
      </c>
      <c r="C35">
        <v>0.75655430711610516</v>
      </c>
      <c r="D35">
        <v>534</v>
      </c>
      <c r="E35">
        <v>0.51769087523277491</v>
      </c>
      <c r="F35">
        <v>537</v>
      </c>
      <c r="G35">
        <v>0.81936685288640598</v>
      </c>
      <c r="H35">
        <v>537</v>
      </c>
      <c r="I35">
        <v>0.51307847082494906</v>
      </c>
      <c r="J35">
        <v>497</v>
      </c>
      <c r="K35">
        <v>0.80588235294117605</v>
      </c>
      <c r="L35">
        <v>510</v>
      </c>
      <c r="N35" s="107">
        <f>VALUE(FIXED(IF(D35&lt;N!$C$2,"",ScoresSubject!C35*100),1))</f>
        <v>75.7</v>
      </c>
      <c r="O35" s="107">
        <f>VALUE(FIXED(IF(F35&lt;N!$C$2,"",ScoresSubject!E35*100),1))</f>
        <v>51.8</v>
      </c>
      <c r="P35" s="107">
        <f>VALUE(FIXED(IF(H35&lt;N!$C$2,"",ScoresSubject!G35*100),1))</f>
        <v>81.900000000000006</v>
      </c>
      <c r="Q35" s="107">
        <f>VALUE(FIXED(IF(J35&lt;N!$C$2,"",ScoresSubject!I35*100),1))</f>
        <v>51.3</v>
      </c>
      <c r="R35" s="107">
        <f>VALUE(FIXED(IF(L35&lt;N!$C$2,"",ScoresSubject!K35*100),1))</f>
        <v>80.599999999999994</v>
      </c>
      <c r="T35">
        <f t="shared" si="0"/>
        <v>404.00000000000017</v>
      </c>
      <c r="U35">
        <f t="shared" si="1"/>
        <v>0.75655430711610516</v>
      </c>
      <c r="V35">
        <f t="shared" si="2"/>
        <v>278.00000000000011</v>
      </c>
      <c r="W35">
        <f t="shared" si="3"/>
        <v>0.51769087523277491</v>
      </c>
      <c r="X35">
        <f t="shared" si="4"/>
        <v>440</v>
      </c>
      <c r="Y35">
        <f t="shared" si="5"/>
        <v>0.81936685288640598</v>
      </c>
      <c r="Z35">
        <f t="shared" si="6"/>
        <v>254.99999999999969</v>
      </c>
      <c r="AA35">
        <f t="shared" si="7"/>
        <v>0.51307847082494906</v>
      </c>
      <c r="AB35">
        <f t="shared" si="8"/>
        <v>410.99999999999977</v>
      </c>
      <c r="AC35">
        <f t="shared" si="9"/>
        <v>0.80588235294117605</v>
      </c>
    </row>
    <row r="36" spans="1:29" x14ac:dyDescent="0.25">
      <c r="B36" t="s">
        <v>232</v>
      </c>
      <c r="C36">
        <v>0.77853588055867917</v>
      </c>
      <c r="D36">
        <v>12458</v>
      </c>
      <c r="E36">
        <v>0.51984348798210833</v>
      </c>
      <c r="F36">
        <v>12523</v>
      </c>
      <c r="G36">
        <v>0.83795224023640369</v>
      </c>
      <c r="H36">
        <v>12521</v>
      </c>
      <c r="I36">
        <v>0.52566964285714257</v>
      </c>
      <c r="J36">
        <v>11648</v>
      </c>
      <c r="K36">
        <v>0.82621359223300994</v>
      </c>
      <c r="L36">
        <v>11330</v>
      </c>
      <c r="N36" s="107">
        <f>VALUE(FIXED(IF(D36&lt;N!$C$2,"",ScoresSubject!C36*100),1))</f>
        <v>77.900000000000006</v>
      </c>
      <c r="O36" s="107">
        <f>VALUE(FIXED(IF(F36&lt;N!$C$2,"",ScoresSubject!E36*100),1))</f>
        <v>52</v>
      </c>
      <c r="P36" s="107">
        <f>VALUE(FIXED(IF(H36&lt;N!$C$2,"",ScoresSubject!G36*100),1))</f>
        <v>83.8</v>
      </c>
      <c r="Q36" s="107">
        <f>VALUE(FIXED(IF(J36&lt;N!$C$2,"",ScoresSubject!I36*100),1))</f>
        <v>52.6</v>
      </c>
      <c r="R36" s="107">
        <f>VALUE(FIXED(IF(L36&lt;N!$C$2,"",ScoresSubject!K36*100),1))</f>
        <v>82.6</v>
      </c>
      <c r="T36">
        <f t="shared" si="0"/>
        <v>9699.0000000000255</v>
      </c>
      <c r="U36">
        <f t="shared" si="1"/>
        <v>0.77853588055867917</v>
      </c>
      <c r="V36">
        <f t="shared" si="2"/>
        <v>6509.9999999999427</v>
      </c>
      <c r="W36">
        <f t="shared" si="3"/>
        <v>0.51984348798210833</v>
      </c>
      <c r="X36">
        <f t="shared" si="4"/>
        <v>10492.000000000011</v>
      </c>
      <c r="Y36">
        <f t="shared" si="5"/>
        <v>0.83795224023640369</v>
      </c>
      <c r="Z36">
        <f t="shared" si="6"/>
        <v>6122.9999999999964</v>
      </c>
      <c r="AA36">
        <f t="shared" si="7"/>
        <v>0.52566964285714257</v>
      </c>
      <c r="AB36">
        <f t="shared" si="8"/>
        <v>9361.0000000000018</v>
      </c>
      <c r="AC36">
        <f t="shared" si="9"/>
        <v>0.82621359223300983</v>
      </c>
    </row>
    <row r="37" spans="1:29" x14ac:dyDescent="0.25">
      <c r="B37" t="s">
        <v>233</v>
      </c>
      <c r="C37">
        <v>0.76791808873720202</v>
      </c>
      <c r="D37">
        <v>586</v>
      </c>
      <c r="E37">
        <v>0.51099830795262247</v>
      </c>
      <c r="F37">
        <v>591</v>
      </c>
      <c r="G37">
        <v>0.8834459459459455</v>
      </c>
      <c r="H37">
        <v>592</v>
      </c>
      <c r="I37">
        <v>0.6085343228200365</v>
      </c>
      <c r="J37">
        <v>539</v>
      </c>
      <c r="K37">
        <v>0.85365853658536528</v>
      </c>
      <c r="L37">
        <v>451</v>
      </c>
      <c r="N37" s="107">
        <f>VALUE(FIXED(IF(D37&lt;N!$C$2,"",ScoresSubject!C37*100),1))</f>
        <v>76.8</v>
      </c>
      <c r="O37" s="107">
        <f>VALUE(FIXED(IF(F37&lt;N!$C$2,"",ScoresSubject!E37*100),1))</f>
        <v>51.1</v>
      </c>
      <c r="P37" s="107">
        <f>VALUE(FIXED(IF(H37&lt;N!$C$2,"",ScoresSubject!G37*100),1))</f>
        <v>88.3</v>
      </c>
      <c r="Q37" s="107">
        <f>VALUE(FIXED(IF(J37&lt;N!$C$2,"",ScoresSubject!I37*100),1))</f>
        <v>60.9</v>
      </c>
      <c r="R37" s="107">
        <f>VALUE(FIXED(IF(L37&lt;N!$C$2,"",ScoresSubject!K37*100),1))</f>
        <v>85.4</v>
      </c>
      <c r="T37">
        <f t="shared" si="0"/>
        <v>450.0000000000004</v>
      </c>
      <c r="U37">
        <f t="shared" si="1"/>
        <v>0.76791808873720202</v>
      </c>
      <c r="V37">
        <f t="shared" si="2"/>
        <v>301.99999999999989</v>
      </c>
      <c r="W37">
        <f t="shared" si="3"/>
        <v>0.51099830795262247</v>
      </c>
      <c r="X37">
        <f t="shared" si="4"/>
        <v>522.99999999999977</v>
      </c>
      <c r="Y37">
        <f t="shared" si="5"/>
        <v>0.88344594594594561</v>
      </c>
      <c r="Z37">
        <f t="shared" si="6"/>
        <v>327.99999999999966</v>
      </c>
      <c r="AA37">
        <f t="shared" si="7"/>
        <v>0.6085343228200365</v>
      </c>
      <c r="AB37">
        <f t="shared" si="8"/>
        <v>384.99999999999972</v>
      </c>
      <c r="AC37">
        <f t="shared" si="9"/>
        <v>0.85365853658536517</v>
      </c>
    </row>
    <row r="38" spans="1:29" x14ac:dyDescent="0.25">
      <c r="B38" t="s">
        <v>234</v>
      </c>
      <c r="C38">
        <v>0.8300653594771239</v>
      </c>
      <c r="D38">
        <v>2142</v>
      </c>
      <c r="E38">
        <v>0.47672253258845393</v>
      </c>
      <c r="F38">
        <v>2148</v>
      </c>
      <c r="G38">
        <v>0.81966449207828518</v>
      </c>
      <c r="H38">
        <v>2146</v>
      </c>
      <c r="I38">
        <v>0.54920477137176826</v>
      </c>
      <c r="J38">
        <v>2012</v>
      </c>
      <c r="K38">
        <v>0.79769836462749732</v>
      </c>
      <c r="L38">
        <v>1651</v>
      </c>
      <c r="N38" s="107">
        <f>VALUE(FIXED(IF(D38&lt;N!$C$2,"",ScoresSubject!C38*100),1))</f>
        <v>83</v>
      </c>
      <c r="O38" s="107">
        <f>VALUE(FIXED(IF(F38&lt;N!$C$2,"",ScoresSubject!E38*100),1))</f>
        <v>47.7</v>
      </c>
      <c r="P38" s="107">
        <f>VALUE(FIXED(IF(H38&lt;N!$C$2,"",ScoresSubject!G38*100),1))</f>
        <v>82</v>
      </c>
      <c r="Q38" s="107">
        <f>VALUE(FIXED(IF(J38&lt;N!$C$2,"",ScoresSubject!I38*100),1))</f>
        <v>54.9</v>
      </c>
      <c r="R38" s="107">
        <f>VALUE(FIXED(IF(L38&lt;N!$C$2,"",ScoresSubject!K38*100),1))</f>
        <v>79.8</v>
      </c>
      <c r="T38">
        <f t="shared" si="0"/>
        <v>1777.9999999999993</v>
      </c>
      <c r="U38">
        <f t="shared" si="1"/>
        <v>0.8300653594771239</v>
      </c>
      <c r="V38">
        <f t="shared" si="2"/>
        <v>1023.9999999999991</v>
      </c>
      <c r="W38">
        <f t="shared" si="3"/>
        <v>0.47672253258845393</v>
      </c>
      <c r="X38">
        <f t="shared" si="4"/>
        <v>1759</v>
      </c>
      <c r="Y38">
        <f t="shared" si="5"/>
        <v>0.81966449207828518</v>
      </c>
      <c r="Z38">
        <f t="shared" si="6"/>
        <v>1104.9999999999977</v>
      </c>
      <c r="AA38">
        <f t="shared" si="7"/>
        <v>0.54920477137176826</v>
      </c>
      <c r="AB38">
        <f t="shared" si="8"/>
        <v>1316.9999999999982</v>
      </c>
      <c r="AC38">
        <f t="shared" si="9"/>
        <v>0.79769836462749744</v>
      </c>
    </row>
    <row r="39" spans="1:29" x14ac:dyDescent="0.25">
      <c r="B39" t="s">
        <v>235</v>
      </c>
      <c r="C39">
        <v>0.82354235423542388</v>
      </c>
      <c r="D39">
        <v>4545</v>
      </c>
      <c r="E39">
        <v>0.54670750382848321</v>
      </c>
      <c r="F39">
        <v>4571</v>
      </c>
      <c r="G39">
        <v>0.85526603897525844</v>
      </c>
      <c r="H39">
        <v>4567</v>
      </c>
      <c r="I39">
        <v>0.58215297450424819</v>
      </c>
      <c r="J39">
        <v>4236</v>
      </c>
      <c r="K39">
        <v>0.85979769466008071</v>
      </c>
      <c r="L39">
        <v>4251</v>
      </c>
      <c r="N39" s="107">
        <f>VALUE(FIXED(IF(D39&lt;N!$C$2,"",ScoresSubject!C39*100),1))</f>
        <v>82.4</v>
      </c>
      <c r="O39" s="107">
        <f>VALUE(FIXED(IF(F39&lt;N!$C$2,"",ScoresSubject!E39*100),1))</f>
        <v>54.7</v>
      </c>
      <c r="P39" s="107">
        <f>VALUE(FIXED(IF(H39&lt;N!$C$2,"",ScoresSubject!G39*100),1))</f>
        <v>85.5</v>
      </c>
      <c r="Q39" s="107">
        <f>VALUE(FIXED(IF(J39&lt;N!$C$2,"",ScoresSubject!I39*100),1))</f>
        <v>58.2</v>
      </c>
      <c r="R39" s="107">
        <f>VALUE(FIXED(IF(L39&lt;N!$C$2,"",ScoresSubject!K39*100),1))</f>
        <v>86</v>
      </c>
      <c r="T39">
        <f t="shared" si="0"/>
        <v>3743.0000000000014</v>
      </c>
      <c r="U39">
        <f t="shared" si="1"/>
        <v>0.82354235423542388</v>
      </c>
      <c r="V39">
        <f t="shared" si="2"/>
        <v>2498.9999999999968</v>
      </c>
      <c r="W39">
        <f t="shared" si="3"/>
        <v>0.54670750382848321</v>
      </c>
      <c r="X39">
        <f t="shared" si="4"/>
        <v>3906.0000000000055</v>
      </c>
      <c r="Y39">
        <f t="shared" si="5"/>
        <v>0.85526603897525844</v>
      </c>
      <c r="Z39">
        <f t="shared" si="6"/>
        <v>2465.9999999999955</v>
      </c>
      <c r="AA39">
        <f t="shared" si="7"/>
        <v>0.58215297450424819</v>
      </c>
      <c r="AB39">
        <f t="shared" si="8"/>
        <v>3655.0000000000032</v>
      </c>
      <c r="AC39">
        <f t="shared" si="9"/>
        <v>0.85979769466008071</v>
      </c>
    </row>
    <row r="40" spans="1:29" x14ac:dyDescent="0.25">
      <c r="B40" t="s">
        <v>236</v>
      </c>
      <c r="C40">
        <v>0.82935528120713442</v>
      </c>
      <c r="D40">
        <v>3645</v>
      </c>
      <c r="E40">
        <v>0.53867028493894231</v>
      </c>
      <c r="F40">
        <v>3685</v>
      </c>
      <c r="G40">
        <v>0.81425074789230223</v>
      </c>
      <c r="H40">
        <v>3677</v>
      </c>
      <c r="I40">
        <v>0.51783625730994298</v>
      </c>
      <c r="J40">
        <v>3420</v>
      </c>
      <c r="K40">
        <v>0.83740831295843476</v>
      </c>
      <c r="L40">
        <v>3272</v>
      </c>
      <c r="N40" s="107">
        <f>VALUE(FIXED(IF(D40&lt;N!$C$2,"",ScoresSubject!C40*100),1))</f>
        <v>82.9</v>
      </c>
      <c r="O40" s="107">
        <f>VALUE(FIXED(IF(F40&lt;N!$C$2,"",ScoresSubject!E40*100),1))</f>
        <v>53.9</v>
      </c>
      <c r="P40" s="107">
        <f>VALUE(FIXED(IF(H40&lt;N!$C$2,"",ScoresSubject!G40*100),1))</f>
        <v>81.400000000000006</v>
      </c>
      <c r="Q40" s="107">
        <f>VALUE(FIXED(IF(J40&lt;N!$C$2,"",ScoresSubject!I40*100),1))</f>
        <v>51.8</v>
      </c>
      <c r="R40" s="107">
        <f>VALUE(FIXED(IF(L40&lt;N!$C$2,"",ScoresSubject!K40*100),1))</f>
        <v>83.7</v>
      </c>
      <c r="T40">
        <f t="shared" si="0"/>
        <v>3023.000000000005</v>
      </c>
      <c r="U40">
        <f t="shared" si="1"/>
        <v>0.82935528120713442</v>
      </c>
      <c r="V40">
        <f t="shared" si="2"/>
        <v>1985.0000000000025</v>
      </c>
      <c r="W40">
        <f t="shared" si="3"/>
        <v>0.53867028493894231</v>
      </c>
      <c r="X40">
        <f t="shared" si="4"/>
        <v>2993.9999999999955</v>
      </c>
      <c r="Y40">
        <f t="shared" si="5"/>
        <v>0.81425074789230223</v>
      </c>
      <c r="Z40">
        <f t="shared" si="6"/>
        <v>1771.000000000005</v>
      </c>
      <c r="AA40">
        <f t="shared" si="7"/>
        <v>0.51783625730994298</v>
      </c>
      <c r="AB40">
        <f t="shared" si="8"/>
        <v>2739.9999999999986</v>
      </c>
      <c r="AC40">
        <f t="shared" si="9"/>
        <v>0.83740831295843476</v>
      </c>
    </row>
    <row r="41" spans="1:29" x14ac:dyDescent="0.25">
      <c r="B41" t="s">
        <v>237</v>
      </c>
      <c r="C41">
        <v>0.73690078037904216</v>
      </c>
      <c r="D41">
        <v>897</v>
      </c>
      <c r="E41">
        <v>0.4402234636871506</v>
      </c>
      <c r="F41">
        <v>895</v>
      </c>
      <c r="G41">
        <v>0.74610244988864227</v>
      </c>
      <c r="H41">
        <v>898</v>
      </c>
      <c r="I41">
        <v>0.50177935943060459</v>
      </c>
      <c r="J41">
        <v>843</v>
      </c>
      <c r="K41">
        <v>0.81440443213296299</v>
      </c>
      <c r="L41">
        <v>722</v>
      </c>
      <c r="N41" s="107">
        <f>VALUE(FIXED(IF(D41&lt;N!$C$2,"",ScoresSubject!C41*100),1))</f>
        <v>73.7</v>
      </c>
      <c r="O41" s="107">
        <f>VALUE(FIXED(IF(F41&lt;N!$C$2,"",ScoresSubject!E41*100),1))</f>
        <v>44</v>
      </c>
      <c r="P41" s="107">
        <f>VALUE(FIXED(IF(H41&lt;N!$C$2,"",ScoresSubject!G41*100),1))</f>
        <v>74.599999999999994</v>
      </c>
      <c r="Q41" s="107">
        <f>VALUE(FIXED(IF(J41&lt;N!$C$2,"",ScoresSubject!I41*100),1))</f>
        <v>50.2</v>
      </c>
      <c r="R41" s="107">
        <f>VALUE(FIXED(IF(L41&lt;N!$C$2,"",ScoresSubject!K41*100),1))</f>
        <v>81.400000000000006</v>
      </c>
      <c r="T41">
        <f t="shared" si="0"/>
        <v>661.0000000000008</v>
      </c>
      <c r="U41">
        <f t="shared" si="1"/>
        <v>0.73690078037904216</v>
      </c>
      <c r="V41">
        <f t="shared" si="2"/>
        <v>393.99999999999977</v>
      </c>
      <c r="W41">
        <f t="shared" si="3"/>
        <v>0.4402234636871506</v>
      </c>
      <c r="X41">
        <f t="shared" si="4"/>
        <v>670.0000000000008</v>
      </c>
      <c r="Y41">
        <f t="shared" si="5"/>
        <v>0.74610244988864227</v>
      </c>
      <c r="Z41">
        <f t="shared" si="6"/>
        <v>422.99999999999966</v>
      </c>
      <c r="AA41">
        <f t="shared" si="7"/>
        <v>0.50177935943060459</v>
      </c>
      <c r="AB41">
        <f t="shared" si="8"/>
        <v>587.99999999999932</v>
      </c>
      <c r="AC41">
        <f t="shared" si="9"/>
        <v>0.8144044321329631</v>
      </c>
    </row>
    <row r="42" spans="1:29" x14ac:dyDescent="0.25">
      <c r="B42" t="s">
        <v>238</v>
      </c>
      <c r="C42">
        <v>0.67539756782039317</v>
      </c>
      <c r="D42">
        <v>1069</v>
      </c>
      <c r="E42">
        <v>0.4995331465919699</v>
      </c>
      <c r="F42">
        <v>1071</v>
      </c>
      <c r="G42">
        <v>0.70829450139795036</v>
      </c>
      <c r="H42">
        <v>1073</v>
      </c>
      <c r="I42">
        <v>0.44685039370078727</v>
      </c>
      <c r="J42">
        <v>1016</v>
      </c>
      <c r="K42">
        <v>0.80533596837944565</v>
      </c>
      <c r="L42">
        <v>1012</v>
      </c>
      <c r="N42" s="107">
        <f>VALUE(FIXED(IF(D42&lt;N!$C$2,"",ScoresSubject!C42*100),1))</f>
        <v>67.5</v>
      </c>
      <c r="O42" s="107">
        <f>VALUE(FIXED(IF(F42&lt;N!$C$2,"",ScoresSubject!E42*100),1))</f>
        <v>50</v>
      </c>
      <c r="P42" s="107">
        <f>VALUE(FIXED(IF(H42&lt;N!$C$2,"",ScoresSubject!G42*100),1))</f>
        <v>70.8</v>
      </c>
      <c r="Q42" s="107">
        <f>VALUE(FIXED(IF(J42&lt;N!$C$2,"",ScoresSubject!I42*100),1))</f>
        <v>44.7</v>
      </c>
      <c r="R42" s="107">
        <f>VALUE(FIXED(IF(L42&lt;N!$C$2,"",ScoresSubject!K42*100),1))</f>
        <v>80.5</v>
      </c>
      <c r="T42">
        <f t="shared" si="0"/>
        <v>722.00000000000034</v>
      </c>
      <c r="U42">
        <f t="shared" si="1"/>
        <v>0.67539756782039317</v>
      </c>
      <c r="V42">
        <f t="shared" si="2"/>
        <v>534.99999999999977</v>
      </c>
      <c r="W42">
        <f t="shared" si="3"/>
        <v>0.4995331465919699</v>
      </c>
      <c r="X42">
        <f t="shared" si="4"/>
        <v>760.00000000000068</v>
      </c>
      <c r="Y42">
        <f t="shared" si="5"/>
        <v>0.70829450139795036</v>
      </c>
      <c r="Z42">
        <f t="shared" si="6"/>
        <v>453.99999999999989</v>
      </c>
      <c r="AA42">
        <f t="shared" si="7"/>
        <v>0.44685039370078727</v>
      </c>
      <c r="AB42">
        <f t="shared" si="8"/>
        <v>814.99999999999898</v>
      </c>
      <c r="AC42">
        <f t="shared" si="9"/>
        <v>0.80533596837944565</v>
      </c>
    </row>
    <row r="43" spans="1:29" x14ac:dyDescent="0.25">
      <c r="B43" t="s">
        <v>239</v>
      </c>
      <c r="C43">
        <v>0.84951456310679596</v>
      </c>
      <c r="D43">
        <v>206</v>
      </c>
      <c r="E43">
        <v>0.59808612440191344</v>
      </c>
      <c r="F43">
        <v>209</v>
      </c>
      <c r="G43">
        <v>0.77884615384615374</v>
      </c>
      <c r="H43">
        <v>208</v>
      </c>
      <c r="I43">
        <v>0.58163265306122458</v>
      </c>
      <c r="J43">
        <v>196</v>
      </c>
      <c r="K43">
        <v>0.89000000000000035</v>
      </c>
      <c r="L43">
        <v>200</v>
      </c>
      <c r="N43" s="107">
        <f>VALUE(FIXED(IF(D43&lt;N!$C$2,"",ScoresSubject!C43*100),1))</f>
        <v>85</v>
      </c>
      <c r="O43" s="107">
        <f>VALUE(FIXED(IF(F43&lt;N!$C$2,"",ScoresSubject!E43*100),1))</f>
        <v>59.8</v>
      </c>
      <c r="P43" s="107">
        <f>VALUE(FIXED(IF(H43&lt;N!$C$2,"",ScoresSubject!G43*100),1))</f>
        <v>77.900000000000006</v>
      </c>
      <c r="Q43" s="107">
        <f>VALUE(FIXED(IF(J43&lt;N!$C$2,"",ScoresSubject!I43*100),1))</f>
        <v>58.2</v>
      </c>
      <c r="R43" s="107">
        <f>VALUE(FIXED(IF(L43&lt;N!$C$2,"",ScoresSubject!K43*100),1))</f>
        <v>89</v>
      </c>
      <c r="T43">
        <f t="shared" si="0"/>
        <v>174.99999999999997</v>
      </c>
      <c r="U43">
        <f t="shared" si="1"/>
        <v>0.84951456310679596</v>
      </c>
      <c r="V43">
        <f t="shared" si="2"/>
        <v>124.99999999999991</v>
      </c>
      <c r="W43">
        <f t="shared" si="3"/>
        <v>0.59808612440191344</v>
      </c>
      <c r="X43">
        <f t="shared" si="4"/>
        <v>161.99999999999997</v>
      </c>
      <c r="Y43">
        <f t="shared" si="5"/>
        <v>0.77884615384615374</v>
      </c>
      <c r="Z43">
        <f t="shared" si="6"/>
        <v>114.00000000000001</v>
      </c>
      <c r="AA43">
        <f t="shared" si="7"/>
        <v>0.58163265306122458</v>
      </c>
      <c r="AB43">
        <f t="shared" si="8"/>
        <v>178.00000000000006</v>
      </c>
      <c r="AC43">
        <f t="shared" si="9"/>
        <v>0.89000000000000024</v>
      </c>
    </row>
    <row r="44" spans="1:29" x14ac:dyDescent="0.25">
      <c r="B44" t="s">
        <v>240</v>
      </c>
      <c r="C44">
        <v>0.77738619676945575</v>
      </c>
      <c r="D44">
        <v>3405</v>
      </c>
      <c r="E44">
        <v>0.60374050263004186</v>
      </c>
      <c r="F44">
        <v>3422</v>
      </c>
      <c r="G44">
        <v>0.79719462302746991</v>
      </c>
      <c r="H44">
        <v>3422</v>
      </c>
      <c r="I44">
        <v>0.50250626566416134</v>
      </c>
      <c r="J44">
        <v>3192</v>
      </c>
      <c r="K44">
        <v>0.78767541183648615</v>
      </c>
      <c r="L44">
        <v>3278</v>
      </c>
      <c r="N44" s="107">
        <f>VALUE(FIXED(IF(D44&lt;N!$C$2,"",ScoresSubject!C44*100),1))</f>
        <v>77.7</v>
      </c>
      <c r="O44" s="107">
        <f>VALUE(FIXED(IF(F44&lt;N!$C$2,"",ScoresSubject!E44*100),1))</f>
        <v>60.4</v>
      </c>
      <c r="P44" s="107">
        <f>VALUE(FIXED(IF(H44&lt;N!$C$2,"",ScoresSubject!G44*100),1))</f>
        <v>79.7</v>
      </c>
      <c r="Q44" s="107">
        <f>VALUE(FIXED(IF(J44&lt;N!$C$2,"",ScoresSubject!I44*100),1))</f>
        <v>50.3</v>
      </c>
      <c r="R44" s="107">
        <f>VALUE(FIXED(IF(L44&lt;N!$C$2,"",ScoresSubject!K44*100),1))</f>
        <v>78.8</v>
      </c>
      <c r="T44">
        <f t="shared" si="0"/>
        <v>2646.9999999999968</v>
      </c>
      <c r="U44">
        <f t="shared" si="1"/>
        <v>0.77738619676945575</v>
      </c>
      <c r="V44">
        <f t="shared" si="2"/>
        <v>2066.0000000000032</v>
      </c>
      <c r="W44">
        <f t="shared" si="3"/>
        <v>0.60374050263004186</v>
      </c>
      <c r="X44">
        <f t="shared" si="4"/>
        <v>2728.0000000000018</v>
      </c>
      <c r="Y44">
        <f t="shared" si="5"/>
        <v>0.7971946230274698</v>
      </c>
      <c r="Z44">
        <f t="shared" si="6"/>
        <v>1604.000000000003</v>
      </c>
      <c r="AA44">
        <f t="shared" si="7"/>
        <v>0.50250626566416134</v>
      </c>
      <c r="AB44">
        <f t="shared" si="8"/>
        <v>2582.0000000000018</v>
      </c>
      <c r="AC44">
        <f t="shared" si="9"/>
        <v>0.78767541183648626</v>
      </c>
    </row>
    <row r="45" spans="1:29" x14ac:dyDescent="0.25">
      <c r="B45" t="s">
        <v>241</v>
      </c>
      <c r="C45">
        <v>0.77935943060498103</v>
      </c>
      <c r="D45">
        <v>1124</v>
      </c>
      <c r="E45">
        <v>0.7079646017699126</v>
      </c>
      <c r="F45">
        <v>1130</v>
      </c>
      <c r="G45">
        <v>0.82108060230292312</v>
      </c>
      <c r="H45">
        <v>1129</v>
      </c>
      <c r="I45">
        <v>0.51844843897824</v>
      </c>
      <c r="J45">
        <v>1057</v>
      </c>
      <c r="K45">
        <v>0.7754716981132076</v>
      </c>
      <c r="L45">
        <v>1060</v>
      </c>
      <c r="N45" s="107">
        <f>VALUE(FIXED(IF(D45&lt;N!$C$2,"",ScoresSubject!C45*100),1))</f>
        <v>77.900000000000006</v>
      </c>
      <c r="O45" s="107">
        <f>VALUE(FIXED(IF(F45&lt;N!$C$2,"",ScoresSubject!E45*100),1))</f>
        <v>70.8</v>
      </c>
      <c r="P45" s="107">
        <f>VALUE(FIXED(IF(H45&lt;N!$C$2,"",ScoresSubject!G45*100),1))</f>
        <v>82.1</v>
      </c>
      <c r="Q45" s="107">
        <f>VALUE(FIXED(IF(J45&lt;N!$C$2,"",ScoresSubject!I45*100),1))</f>
        <v>51.8</v>
      </c>
      <c r="R45" s="107">
        <f>VALUE(FIXED(IF(L45&lt;N!$C$2,"",ScoresSubject!K45*100),1))</f>
        <v>77.5</v>
      </c>
      <c r="T45">
        <f t="shared" si="0"/>
        <v>875.99999999999864</v>
      </c>
      <c r="U45">
        <f t="shared" si="1"/>
        <v>0.77935943060498103</v>
      </c>
      <c r="V45">
        <f t="shared" si="2"/>
        <v>800.00000000000125</v>
      </c>
      <c r="W45">
        <f t="shared" si="3"/>
        <v>0.7079646017699126</v>
      </c>
      <c r="X45">
        <f t="shared" si="4"/>
        <v>927.00000000000023</v>
      </c>
      <c r="Y45">
        <f t="shared" si="5"/>
        <v>0.82108060230292312</v>
      </c>
      <c r="Z45">
        <f t="shared" si="6"/>
        <v>547.99999999999966</v>
      </c>
      <c r="AA45">
        <f t="shared" si="7"/>
        <v>0.51844843897824</v>
      </c>
      <c r="AB45">
        <f t="shared" si="8"/>
        <v>822</v>
      </c>
      <c r="AC45">
        <f t="shared" si="9"/>
        <v>0.7754716981132076</v>
      </c>
    </row>
    <row r="46" spans="1:29" x14ac:dyDescent="0.25">
      <c r="B46" t="s">
        <v>242</v>
      </c>
      <c r="C46">
        <v>0.80455192034139433</v>
      </c>
      <c r="D46">
        <v>3515</v>
      </c>
      <c r="E46">
        <v>0.61394557823129292</v>
      </c>
      <c r="F46">
        <v>3528</v>
      </c>
      <c r="G46">
        <v>0.82093352192362024</v>
      </c>
      <c r="H46">
        <v>3535</v>
      </c>
      <c r="I46">
        <v>0.50197628458497989</v>
      </c>
      <c r="J46">
        <v>3289</v>
      </c>
      <c r="K46">
        <v>0.85198555956678834</v>
      </c>
      <c r="L46">
        <v>3324</v>
      </c>
      <c r="N46" s="107">
        <f>VALUE(FIXED(IF(D46&lt;N!$C$2,"",ScoresSubject!C46*100),1))</f>
        <v>80.5</v>
      </c>
      <c r="O46" s="107">
        <f>VALUE(FIXED(IF(F46&lt;N!$C$2,"",ScoresSubject!E46*100),1))</f>
        <v>61.4</v>
      </c>
      <c r="P46" s="107">
        <f>VALUE(FIXED(IF(H46&lt;N!$C$2,"",ScoresSubject!G46*100),1))</f>
        <v>82.1</v>
      </c>
      <c r="Q46" s="107">
        <f>VALUE(FIXED(IF(J46&lt;N!$C$2,"",ScoresSubject!I46*100),1))</f>
        <v>50.2</v>
      </c>
      <c r="R46" s="107">
        <f>VALUE(FIXED(IF(L46&lt;N!$C$2,"",ScoresSubject!K46*100),1))</f>
        <v>85.2</v>
      </c>
      <c r="T46">
        <f t="shared" si="0"/>
        <v>2828.0000000000009</v>
      </c>
      <c r="U46">
        <f t="shared" si="1"/>
        <v>0.80455192034139433</v>
      </c>
      <c r="V46">
        <f t="shared" si="2"/>
        <v>2166.0000000000014</v>
      </c>
      <c r="W46">
        <f t="shared" si="3"/>
        <v>0.61394557823129292</v>
      </c>
      <c r="X46">
        <f t="shared" si="4"/>
        <v>2901.9999999999977</v>
      </c>
      <c r="Y46">
        <f t="shared" si="5"/>
        <v>0.82093352192362024</v>
      </c>
      <c r="Z46">
        <f t="shared" si="6"/>
        <v>1650.9999999999989</v>
      </c>
      <c r="AA46">
        <f t="shared" si="7"/>
        <v>0.50197628458497989</v>
      </c>
      <c r="AB46">
        <f t="shared" si="8"/>
        <v>2832.0000000000045</v>
      </c>
      <c r="AC46">
        <f t="shared" si="9"/>
        <v>0.85198555956678834</v>
      </c>
    </row>
    <row r="47" spans="1:29" x14ac:dyDescent="0.25">
      <c r="B47" t="s">
        <v>243</v>
      </c>
      <c r="C47">
        <v>0.80952380952380942</v>
      </c>
      <c r="D47">
        <v>84</v>
      </c>
      <c r="E47">
        <v>0.57831325301204828</v>
      </c>
      <c r="F47">
        <v>83</v>
      </c>
      <c r="G47">
        <v>0.83333333333333326</v>
      </c>
      <c r="H47">
        <v>84</v>
      </c>
      <c r="I47">
        <v>0.54878048780487798</v>
      </c>
      <c r="J47">
        <v>82</v>
      </c>
      <c r="K47">
        <v>0.90909090909090906</v>
      </c>
      <c r="L47">
        <v>77</v>
      </c>
      <c r="N47" s="107">
        <f>VALUE(FIXED(IF(D47&lt;N!$C$2,"",ScoresSubject!C47*100),1))</f>
        <v>81</v>
      </c>
      <c r="O47" s="107">
        <f>VALUE(FIXED(IF(F47&lt;N!$C$2,"",ScoresSubject!E47*100),1))</f>
        <v>57.8</v>
      </c>
      <c r="P47" s="107">
        <f>VALUE(FIXED(IF(H47&lt;N!$C$2,"",ScoresSubject!G47*100),1))</f>
        <v>83.3</v>
      </c>
      <c r="Q47" s="107">
        <f>VALUE(FIXED(IF(J47&lt;N!$C$2,"",ScoresSubject!I47*100),1))</f>
        <v>54.9</v>
      </c>
      <c r="R47" s="107">
        <f>VALUE(FIXED(IF(L47&lt;N!$C$2,"",ScoresSubject!K47*100),1))</f>
        <v>90.9</v>
      </c>
      <c r="T47">
        <f t="shared" si="0"/>
        <v>67.999999999999986</v>
      </c>
      <c r="U47">
        <f t="shared" si="1"/>
        <v>0.80952380952380931</v>
      </c>
      <c r="V47">
        <f t="shared" si="2"/>
        <v>48.000000000000007</v>
      </c>
      <c r="W47">
        <f t="shared" si="3"/>
        <v>0.57831325301204828</v>
      </c>
      <c r="X47">
        <f t="shared" si="4"/>
        <v>70</v>
      </c>
      <c r="Y47">
        <f t="shared" si="5"/>
        <v>0.83333333333333337</v>
      </c>
      <c r="Z47">
        <f t="shared" si="6"/>
        <v>44.999999999999993</v>
      </c>
      <c r="AA47">
        <f t="shared" si="7"/>
        <v>0.54878048780487798</v>
      </c>
      <c r="AB47">
        <f t="shared" si="8"/>
        <v>70</v>
      </c>
      <c r="AC47">
        <f t="shared" si="9"/>
        <v>0.90909090909090906</v>
      </c>
    </row>
    <row r="48" spans="1:29" x14ac:dyDescent="0.25">
      <c r="A48" s="48"/>
      <c r="B48" s="48"/>
      <c r="C48" s="48">
        <f>U48</f>
        <v>0.78944633145869303</v>
      </c>
      <c r="D48" s="48">
        <f>SUM(D3:D47)</f>
        <v>107754</v>
      </c>
      <c r="E48" s="48">
        <f>W48</f>
        <v>0.57029518250332478</v>
      </c>
      <c r="F48" s="48">
        <f>SUM(F3:F47)</f>
        <v>108272</v>
      </c>
      <c r="G48" s="48">
        <f>Y48</f>
        <v>0.79152628421101223</v>
      </c>
      <c r="H48" s="48">
        <f>SUM(H3:H47)</f>
        <v>108335</v>
      </c>
      <c r="I48" s="48">
        <f>AA48</f>
        <v>0.53375828809568404</v>
      </c>
      <c r="J48" s="48">
        <f>SUM(J3:J47)</f>
        <v>101501</v>
      </c>
      <c r="K48" s="48">
        <f>AC48</f>
        <v>0.83277699255204984</v>
      </c>
      <c r="L48" s="48">
        <f>SUM(L3:L47)</f>
        <v>99759</v>
      </c>
      <c r="N48" s="50">
        <f>VALUE(FIXED(IF(D48&lt;N!$C$2,"",ScoresSubject!C48*100),1))</f>
        <v>78.900000000000006</v>
      </c>
      <c r="O48" s="50">
        <f>VALUE(FIXED(IF(F48&lt;N!$C$2,"",ScoresSubject!E48*100),1))</f>
        <v>57</v>
      </c>
      <c r="P48" s="50">
        <f>VALUE(FIXED(IF(H48&lt;N!$C$2,"",ScoresSubject!G48*100),1))</f>
        <v>79.2</v>
      </c>
      <c r="Q48" s="50">
        <f>VALUE(FIXED(IF(J48&lt;N!$C$2,"",ScoresSubject!I48*100),1))</f>
        <v>53.4</v>
      </c>
      <c r="R48" s="50">
        <f>VALUE(FIXED(IF(L48&lt;N!$C$2,"",ScoresSubject!K48*100),1))</f>
        <v>83.3</v>
      </c>
      <c r="T48">
        <f>SUM(T3:T47)</f>
        <v>85066.000000000015</v>
      </c>
      <c r="U48">
        <f t="shared" si="1"/>
        <v>0.78944633145869303</v>
      </c>
      <c r="V48">
        <f>SUM(V3:V47)</f>
        <v>61746.999999999985</v>
      </c>
      <c r="W48">
        <f t="shared" si="3"/>
        <v>0.57029518250332478</v>
      </c>
      <c r="X48">
        <f>SUM(X3:X47)</f>
        <v>85750.000000000015</v>
      </c>
      <c r="Y48">
        <f t="shared" si="5"/>
        <v>0.79152628421101223</v>
      </c>
      <c r="Z48">
        <f>SUM(Z3:Z47)</f>
        <v>54177.000000000029</v>
      </c>
      <c r="AA48">
        <f t="shared" si="7"/>
        <v>0.53375828809568404</v>
      </c>
      <c r="AB48">
        <f>SUM(AB3:AB47)</f>
        <v>83076.999999999942</v>
      </c>
      <c r="AC48">
        <f t="shared" si="9"/>
        <v>0.83277699255204984</v>
      </c>
    </row>
    <row r="49" s="22" customFormat="1" x14ac:dyDescent="0.25"/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8"/>
  <sheetViews>
    <sheetView workbookViewId="0">
      <selection sqref="A1:E1"/>
    </sheetView>
  </sheetViews>
  <sheetFormatPr defaultRowHeight="15" x14ac:dyDescent="0.25"/>
  <cols>
    <col min="1" max="5" width="9.140625" style="42"/>
    <col min="6" max="6" width="9.140625" style="22"/>
    <col min="7" max="7" width="9.140625" style="42"/>
    <col min="8" max="8" width="9.140625" style="22"/>
    <col min="9" max="9" width="9.140625" style="43"/>
    <col min="10" max="10" width="9.140625" style="22"/>
    <col min="11" max="16384" width="9.140625" style="42"/>
  </cols>
  <sheetData>
    <row r="1" spans="1:9" x14ac:dyDescent="0.25">
      <c r="A1" s="42" t="s">
        <v>168</v>
      </c>
      <c r="B1" s="42" t="s">
        <v>168</v>
      </c>
      <c r="C1" s="42" t="s">
        <v>248</v>
      </c>
      <c r="G1" s="22"/>
      <c r="I1" s="53"/>
    </row>
    <row r="2" spans="1:9" x14ac:dyDescent="0.25">
      <c r="C2" s="42" t="s">
        <v>249</v>
      </c>
      <c r="D2" s="42" t="s">
        <v>250</v>
      </c>
      <c r="E2" s="42" t="s">
        <v>335</v>
      </c>
      <c r="G2" s="22"/>
      <c r="I2" s="53"/>
    </row>
    <row r="3" spans="1:9" x14ac:dyDescent="0.25">
      <c r="C3" s="42" t="s">
        <v>251</v>
      </c>
      <c r="D3" s="42" t="s">
        <v>251</v>
      </c>
      <c r="E3" s="42" t="s">
        <v>251</v>
      </c>
      <c r="G3" s="22"/>
      <c r="I3" s="53"/>
    </row>
    <row r="4" spans="1:9" x14ac:dyDescent="0.25">
      <c r="A4" s="42" t="s">
        <v>244</v>
      </c>
      <c r="B4" s="42" t="s">
        <v>245</v>
      </c>
      <c r="C4" s="42">
        <v>11947</v>
      </c>
      <c r="D4" s="42">
        <v>52529</v>
      </c>
      <c r="E4" s="42">
        <v>791</v>
      </c>
      <c r="G4" s="19">
        <f>C4+D4</f>
        <v>64476</v>
      </c>
      <c r="I4" s="108">
        <f>VALUE(FIXED(IF(G4&lt;N!$C$2,"",DropoutGroup!C4/DropoutGroup!G4*100),1))</f>
        <v>18.5</v>
      </c>
    </row>
    <row r="5" spans="1:9" x14ac:dyDescent="0.25">
      <c r="B5" s="42" t="s">
        <v>246</v>
      </c>
      <c r="C5" s="42">
        <v>6439</v>
      </c>
      <c r="D5" s="42">
        <v>36719</v>
      </c>
      <c r="E5" s="42">
        <v>515</v>
      </c>
      <c r="G5" s="19">
        <f t="shared" ref="G5:G27" si="0">C5+D5</f>
        <v>43158</v>
      </c>
      <c r="I5" s="108">
        <f>VALUE(FIXED(IF(G5&lt;N!$C$2,"",DropoutGroup!C5/DropoutGroup!G5*100),1))</f>
        <v>14.9</v>
      </c>
    </row>
    <row r="6" spans="1:9" x14ac:dyDescent="0.25">
      <c r="A6" s="42" t="s">
        <v>169</v>
      </c>
      <c r="B6" s="42" t="s">
        <v>171</v>
      </c>
      <c r="C6" s="42">
        <v>5884</v>
      </c>
      <c r="D6" s="42">
        <v>30043</v>
      </c>
      <c r="E6" s="42">
        <v>470</v>
      </c>
      <c r="G6" s="19">
        <f t="shared" si="0"/>
        <v>35927</v>
      </c>
      <c r="I6" s="108">
        <f>VALUE(FIXED(IF(G6&lt;N!$C$2,"",DropoutGroup!C6/DropoutGroup!G6*100),1))</f>
        <v>16.399999999999999</v>
      </c>
    </row>
    <row r="7" spans="1:9" x14ac:dyDescent="0.25">
      <c r="B7" s="42" t="s">
        <v>170</v>
      </c>
      <c r="C7" s="42">
        <v>12502</v>
      </c>
      <c r="D7" s="42">
        <v>59205</v>
      </c>
      <c r="E7" s="42">
        <v>836</v>
      </c>
      <c r="G7" s="19">
        <f t="shared" si="0"/>
        <v>71707</v>
      </c>
      <c r="I7" s="108">
        <f>VALUE(FIXED(IF(G7&lt;N!$C$2,"",DropoutGroup!C7/DropoutGroup!G7*100),1))</f>
        <v>17.399999999999999</v>
      </c>
    </row>
    <row r="8" spans="1:9" x14ac:dyDescent="0.25">
      <c r="A8" s="42" t="s">
        <v>172</v>
      </c>
      <c r="B8" s="42" t="s">
        <v>173</v>
      </c>
      <c r="C8" s="42">
        <v>13858</v>
      </c>
      <c r="D8" s="42">
        <v>71638</v>
      </c>
      <c r="E8" s="42">
        <v>1109</v>
      </c>
      <c r="G8" s="19">
        <f t="shared" si="0"/>
        <v>85496</v>
      </c>
      <c r="I8" s="108">
        <f>VALUE(FIXED(IF(G8&lt;N!$C$2,"",DropoutGroup!C8/DropoutGroup!G8*100),1))</f>
        <v>16.2</v>
      </c>
    </row>
    <row r="9" spans="1:9" x14ac:dyDescent="0.25">
      <c r="B9" s="42" t="s">
        <v>174</v>
      </c>
      <c r="C9" s="42">
        <v>1625</v>
      </c>
      <c r="D9" s="42">
        <v>6578</v>
      </c>
      <c r="E9" s="42">
        <v>85</v>
      </c>
      <c r="G9" s="19">
        <f t="shared" si="0"/>
        <v>8203</v>
      </c>
      <c r="I9" s="108">
        <f>VALUE(FIXED(IF(G9&lt;N!$C$2,"",DropoutGroup!C9/DropoutGroup!G9*100),1))</f>
        <v>19.8</v>
      </c>
    </row>
    <row r="10" spans="1:9" x14ac:dyDescent="0.25">
      <c r="B10" s="42" t="s">
        <v>175</v>
      </c>
      <c r="C10" s="42">
        <v>1484</v>
      </c>
      <c r="D10" s="42">
        <v>5800</v>
      </c>
      <c r="E10" s="42">
        <v>77</v>
      </c>
      <c r="G10" s="19">
        <f t="shared" si="0"/>
        <v>7284</v>
      </c>
      <c r="I10" s="108">
        <f>VALUE(FIXED(IF(G10&lt;N!$C$2,"",DropoutGroup!C10/DropoutGroup!G10*100),1))</f>
        <v>20.399999999999999</v>
      </c>
    </row>
    <row r="11" spans="1:9" x14ac:dyDescent="0.25">
      <c r="B11" s="42" t="s">
        <v>176</v>
      </c>
      <c r="C11" s="42">
        <v>1419</v>
      </c>
      <c r="D11" s="42">
        <v>5232</v>
      </c>
      <c r="E11" s="42">
        <v>35</v>
      </c>
      <c r="G11" s="19">
        <f t="shared" si="0"/>
        <v>6651</v>
      </c>
      <c r="I11" s="108">
        <f>VALUE(FIXED(IF(G11&lt;N!$C$2,"",DropoutGroup!C11/DropoutGroup!G11*100),1))</f>
        <v>21.3</v>
      </c>
    </row>
    <row r="12" spans="1:9" x14ac:dyDescent="0.25">
      <c r="A12" s="42" t="s">
        <v>177</v>
      </c>
      <c r="B12" s="42" t="s">
        <v>179</v>
      </c>
      <c r="C12" s="42">
        <v>271</v>
      </c>
      <c r="D12" s="42">
        <v>853</v>
      </c>
      <c r="E12" s="42">
        <v>14</v>
      </c>
      <c r="G12" s="19">
        <f t="shared" si="0"/>
        <v>1124</v>
      </c>
      <c r="I12" s="108">
        <f>VALUE(FIXED(IF(G12&lt;N!$C$2,"",DropoutGroup!C12/DropoutGroup!G12*100),1))</f>
        <v>24.1</v>
      </c>
    </row>
    <row r="13" spans="1:9" x14ac:dyDescent="0.25">
      <c r="B13" s="42" t="s">
        <v>178</v>
      </c>
      <c r="C13" s="42">
        <v>17806</v>
      </c>
      <c r="D13" s="42">
        <v>87066</v>
      </c>
      <c r="E13" s="42">
        <v>1265</v>
      </c>
      <c r="G13" s="19">
        <f t="shared" si="0"/>
        <v>104872</v>
      </c>
      <c r="I13" s="108">
        <f>VALUE(FIXED(IF(G13&lt;N!$C$2,"",DropoutGroup!C13/DropoutGroup!G13*100),1))</f>
        <v>17</v>
      </c>
    </row>
    <row r="14" spans="1:9" x14ac:dyDescent="0.25">
      <c r="A14" s="42" t="s">
        <v>180</v>
      </c>
      <c r="B14" s="42" t="s">
        <v>181</v>
      </c>
      <c r="C14" s="42">
        <v>14761</v>
      </c>
      <c r="D14" s="42">
        <v>68585</v>
      </c>
      <c r="E14" s="42">
        <v>960</v>
      </c>
      <c r="G14" s="19">
        <f t="shared" si="0"/>
        <v>83346</v>
      </c>
      <c r="I14" s="108">
        <f>VALUE(FIXED(IF(G14&lt;N!$C$2,"",DropoutGroup!C14/DropoutGroup!G14*100),1))</f>
        <v>17.7</v>
      </c>
    </row>
    <row r="15" spans="1:9" x14ac:dyDescent="0.25">
      <c r="B15" s="42" t="s">
        <v>182</v>
      </c>
      <c r="C15" s="42">
        <v>3456</v>
      </c>
      <c r="D15" s="42">
        <v>19738</v>
      </c>
      <c r="E15" s="42">
        <v>334</v>
      </c>
      <c r="G15" s="19">
        <f t="shared" si="0"/>
        <v>23194</v>
      </c>
      <c r="I15" s="108">
        <f>VALUE(FIXED(IF(G15&lt;N!$C$2,"",DropoutGroup!C15/DropoutGroup!G15*100),1))</f>
        <v>14.9</v>
      </c>
    </row>
    <row r="16" spans="1:9" x14ac:dyDescent="0.25">
      <c r="A16" s="42" t="s">
        <v>183</v>
      </c>
      <c r="B16" s="42" t="s">
        <v>184</v>
      </c>
      <c r="C16" s="42">
        <v>1232</v>
      </c>
      <c r="D16" s="42">
        <v>4044</v>
      </c>
      <c r="E16" s="42">
        <v>64</v>
      </c>
      <c r="G16" s="19">
        <f t="shared" si="0"/>
        <v>5276</v>
      </c>
      <c r="I16" s="108">
        <f>VALUE(FIXED(IF(G16&lt;N!$C$2,"",DropoutGroup!C16/DropoutGroup!G16*100),1))</f>
        <v>23.4</v>
      </c>
    </row>
    <row r="17" spans="1:9" x14ac:dyDescent="0.25">
      <c r="B17" s="42" t="s">
        <v>185</v>
      </c>
      <c r="C17" s="42">
        <v>17154</v>
      </c>
      <c r="D17" s="42">
        <v>85204</v>
      </c>
      <c r="E17" s="42">
        <v>1242</v>
      </c>
      <c r="G17" s="19">
        <f t="shared" si="0"/>
        <v>102358</v>
      </c>
      <c r="I17" s="108">
        <f>VALUE(FIXED(IF(G17&lt;N!$C$2,"",DropoutGroup!C17/DropoutGroup!G17*100),1))</f>
        <v>16.8</v>
      </c>
    </row>
    <row r="18" spans="1:9" x14ac:dyDescent="0.25">
      <c r="A18" s="42" t="s">
        <v>186</v>
      </c>
      <c r="B18" s="42" t="s">
        <v>187</v>
      </c>
      <c r="C18" s="42">
        <v>15733</v>
      </c>
      <c r="D18" s="42">
        <v>78217</v>
      </c>
      <c r="E18" s="42">
        <v>1149</v>
      </c>
      <c r="G18" s="19">
        <f t="shared" si="0"/>
        <v>93950</v>
      </c>
      <c r="I18" s="108">
        <f>VALUE(FIXED(IF(G18&lt;N!$C$2,"",DropoutGroup!C18/DropoutGroup!G18*100),1))</f>
        <v>16.7</v>
      </c>
    </row>
    <row r="19" spans="1:9" x14ac:dyDescent="0.25">
      <c r="B19" s="42" t="s">
        <v>188</v>
      </c>
      <c r="C19" s="42">
        <v>2653</v>
      </c>
      <c r="D19" s="42">
        <v>11031</v>
      </c>
      <c r="E19" s="42">
        <v>157</v>
      </c>
      <c r="G19" s="19">
        <f t="shared" si="0"/>
        <v>13684</v>
      </c>
      <c r="I19" s="108">
        <f>VALUE(FIXED(IF(G19&lt;N!$C$2,"",DropoutGroup!C19/DropoutGroup!G19*100),1))</f>
        <v>19.399999999999999</v>
      </c>
    </row>
    <row r="20" spans="1:9" x14ac:dyDescent="0.25">
      <c r="A20" s="42" t="s">
        <v>189</v>
      </c>
      <c r="B20" s="42" t="s">
        <v>190</v>
      </c>
      <c r="C20" s="42">
        <v>16627</v>
      </c>
      <c r="D20" s="42">
        <v>78799</v>
      </c>
      <c r="E20" s="42">
        <v>1150</v>
      </c>
      <c r="G20" s="19">
        <f t="shared" si="0"/>
        <v>95426</v>
      </c>
      <c r="I20" s="108">
        <f>VALUE(FIXED(IF(G20&lt;N!$C$2,"",DropoutGroup!C20/DropoutGroup!G20*100),1))</f>
        <v>17.399999999999999</v>
      </c>
    </row>
    <row r="21" spans="1:9" x14ac:dyDescent="0.25">
      <c r="B21" s="42" t="s">
        <v>191</v>
      </c>
      <c r="C21" s="42">
        <v>1759</v>
      </c>
      <c r="D21" s="42">
        <v>10449</v>
      </c>
      <c r="E21" s="42">
        <v>156</v>
      </c>
      <c r="G21" s="19">
        <f t="shared" si="0"/>
        <v>12208</v>
      </c>
      <c r="I21" s="108">
        <f>VALUE(FIXED(IF(G21&lt;N!$C$2,"",DropoutGroup!C21/DropoutGroup!G21*100),1))</f>
        <v>14.4</v>
      </c>
    </row>
    <row r="22" spans="1:9" x14ac:dyDescent="0.25">
      <c r="A22" s="42" t="s">
        <v>192</v>
      </c>
      <c r="B22" s="42" t="s">
        <v>194</v>
      </c>
      <c r="C22" s="42">
        <v>5538</v>
      </c>
      <c r="D22" s="42">
        <v>22411</v>
      </c>
      <c r="E22" s="42">
        <v>313</v>
      </c>
      <c r="G22" s="19">
        <f t="shared" si="0"/>
        <v>27949</v>
      </c>
      <c r="I22" s="108">
        <f>VALUE(FIXED(IF(G22&lt;N!$C$2,"",DropoutGroup!C22/DropoutGroup!G22*100),1))</f>
        <v>19.8</v>
      </c>
    </row>
    <row r="23" spans="1:9" x14ac:dyDescent="0.25">
      <c r="B23" s="42" t="s">
        <v>193</v>
      </c>
      <c r="C23" s="42">
        <v>5163</v>
      </c>
      <c r="D23" s="42">
        <v>24704</v>
      </c>
      <c r="E23" s="42">
        <v>391</v>
      </c>
      <c r="G23" s="19">
        <f t="shared" si="0"/>
        <v>29867</v>
      </c>
      <c r="I23" s="108">
        <f>VALUE(FIXED(IF(G23&lt;N!$C$2,"",DropoutGroup!C23/DropoutGroup!G23*100),1))</f>
        <v>17.3</v>
      </c>
    </row>
    <row r="24" spans="1:9" x14ac:dyDescent="0.25">
      <c r="A24" s="42" t="s">
        <v>195</v>
      </c>
      <c r="B24" s="42" t="s">
        <v>196</v>
      </c>
      <c r="C24" s="42">
        <v>3027</v>
      </c>
      <c r="D24" s="42">
        <v>13383</v>
      </c>
      <c r="E24" s="42">
        <v>195</v>
      </c>
      <c r="G24" s="19">
        <f t="shared" si="0"/>
        <v>16410</v>
      </c>
      <c r="I24" s="108">
        <f>VALUE(FIXED(IF(G24&lt;N!$C$2,"",DropoutGroup!C24/DropoutGroup!G24*100),1))</f>
        <v>18.399999999999999</v>
      </c>
    </row>
    <row r="25" spans="1:9" x14ac:dyDescent="0.25">
      <c r="B25" s="42" t="s">
        <v>197</v>
      </c>
      <c r="C25" s="42">
        <v>3433</v>
      </c>
      <c r="D25" s="42">
        <v>16605</v>
      </c>
      <c r="E25" s="42">
        <v>224</v>
      </c>
      <c r="G25" s="19">
        <f t="shared" si="0"/>
        <v>20038</v>
      </c>
      <c r="I25" s="108">
        <f>VALUE(FIXED(IF(G25&lt;N!$C$2,"",DropoutGroup!C25/DropoutGroup!G25*100),1))</f>
        <v>17.100000000000001</v>
      </c>
    </row>
    <row r="26" spans="1:9" x14ac:dyDescent="0.25">
      <c r="B26" s="42" t="s">
        <v>198</v>
      </c>
      <c r="C26" s="42">
        <v>11926</v>
      </c>
      <c r="D26" s="42">
        <v>59258</v>
      </c>
      <c r="E26" s="42">
        <v>887</v>
      </c>
      <c r="G26" s="19">
        <f t="shared" si="0"/>
        <v>71184</v>
      </c>
      <c r="I26" s="108">
        <f>VALUE(FIXED(IF(G26&lt;N!$C$2,"",DropoutGroup!C26/DropoutGroup!G26*100),1))</f>
        <v>16.8</v>
      </c>
    </row>
    <row r="27" spans="1:9" x14ac:dyDescent="0.25">
      <c r="A27" s="42" t="s">
        <v>476</v>
      </c>
      <c r="B27" s="42">
        <v>1</v>
      </c>
      <c r="C27" s="42">
        <v>18386</v>
      </c>
      <c r="D27" s="42">
        <v>89248</v>
      </c>
      <c r="E27" s="42">
        <v>1306</v>
      </c>
      <c r="G27" s="19">
        <f t="shared" si="0"/>
        <v>107634</v>
      </c>
      <c r="I27" s="108">
        <f>VALUE(FIXED(IF(G27&lt;N!$C$2,"",DropoutGroup!C27/DropoutGroup!G27*100),1))</f>
        <v>17.100000000000001</v>
      </c>
    </row>
    <row r="28" spans="1:9" s="22" customFormat="1" x14ac:dyDescent="0.25">
      <c r="I28" s="5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"/>
  <sheetViews>
    <sheetView workbookViewId="0">
      <selection sqref="A1:E1"/>
    </sheetView>
  </sheetViews>
  <sheetFormatPr defaultRowHeight="15" x14ac:dyDescent="0.25"/>
  <cols>
    <col min="1" max="5" width="9.140625" style="42"/>
    <col min="6" max="6" width="9.140625" style="22"/>
    <col min="7" max="10" width="9.140625" style="43"/>
    <col min="11" max="16384" width="9.140625" style="42"/>
  </cols>
  <sheetData>
    <row r="1" spans="1:10" x14ac:dyDescent="0.25">
      <c r="A1" s="42" t="s">
        <v>168</v>
      </c>
      <c r="B1" s="42" t="s">
        <v>168</v>
      </c>
      <c r="C1" s="42" t="s">
        <v>248</v>
      </c>
      <c r="G1" s="53"/>
      <c r="H1" s="53"/>
      <c r="I1" s="53"/>
      <c r="J1" s="53"/>
    </row>
    <row r="2" spans="1:10" x14ac:dyDescent="0.25">
      <c r="C2" s="42" t="s">
        <v>249</v>
      </c>
      <c r="D2" s="42" t="s">
        <v>250</v>
      </c>
      <c r="E2" s="42" t="s">
        <v>335</v>
      </c>
      <c r="G2" s="53"/>
      <c r="H2" s="53"/>
      <c r="I2" s="53"/>
      <c r="J2" s="53"/>
    </row>
    <row r="3" spans="1:10" x14ac:dyDescent="0.25">
      <c r="C3" s="42" t="s">
        <v>251</v>
      </c>
      <c r="D3" s="42" t="s">
        <v>251</v>
      </c>
      <c r="E3" s="42" t="s">
        <v>251</v>
      </c>
      <c r="G3" s="53"/>
      <c r="H3" s="53"/>
      <c r="I3" s="53"/>
      <c r="J3" s="53"/>
    </row>
    <row r="4" spans="1:10" x14ac:dyDescent="0.25">
      <c r="A4" s="42" t="s">
        <v>199</v>
      </c>
      <c r="B4" s="42" t="s">
        <v>200</v>
      </c>
      <c r="C4" s="42">
        <v>1215</v>
      </c>
      <c r="D4" s="42">
        <v>6396</v>
      </c>
      <c r="E4" s="42">
        <v>90</v>
      </c>
      <c r="G4" s="20">
        <f>C4+D4</f>
        <v>7611</v>
      </c>
      <c r="H4" s="53"/>
      <c r="I4" s="108">
        <f>VALUE(FIXED(IF(G4&lt;N!$C$2,"",DropoutSubject!C4/DropoutSubject!G4*100),1))</f>
        <v>16</v>
      </c>
      <c r="J4" s="53"/>
    </row>
    <row r="5" spans="1:10" x14ac:dyDescent="0.25">
      <c r="B5" s="42" t="s">
        <v>201</v>
      </c>
      <c r="C5" s="42">
        <v>53</v>
      </c>
      <c r="D5" s="42">
        <v>272</v>
      </c>
      <c r="E5" s="42">
        <v>3</v>
      </c>
      <c r="G5" s="20">
        <f t="shared" ref="G5:G48" si="0">C5+D5</f>
        <v>325</v>
      </c>
      <c r="H5" s="53"/>
      <c r="I5" s="108">
        <f>VALUE(FIXED(IF(G5&lt;N!$C$2,"",DropoutSubject!C5/DropoutSubject!G5*100),1))</f>
        <v>16.3</v>
      </c>
      <c r="J5" s="53"/>
    </row>
    <row r="6" spans="1:10" x14ac:dyDescent="0.25">
      <c r="B6" s="42" t="s">
        <v>202</v>
      </c>
      <c r="C6" s="42">
        <v>315</v>
      </c>
      <c r="D6" s="42">
        <v>1561</v>
      </c>
      <c r="E6" s="42">
        <v>16</v>
      </c>
      <c r="G6" s="20">
        <f t="shared" si="0"/>
        <v>1876</v>
      </c>
      <c r="H6" s="53"/>
      <c r="I6" s="108">
        <f>VALUE(FIXED(IF(G6&lt;N!$C$2,"",DropoutSubject!C6/DropoutSubject!G6*100),1))</f>
        <v>16.8</v>
      </c>
      <c r="J6" s="53"/>
    </row>
    <row r="7" spans="1:10" x14ac:dyDescent="0.25">
      <c r="B7" s="42" t="s">
        <v>203</v>
      </c>
      <c r="C7" s="42">
        <v>416</v>
      </c>
      <c r="D7" s="42">
        <v>2497</v>
      </c>
      <c r="E7" s="42">
        <v>32</v>
      </c>
      <c r="G7" s="20">
        <f t="shared" si="0"/>
        <v>2913</v>
      </c>
      <c r="H7" s="53"/>
      <c r="I7" s="108">
        <f>VALUE(FIXED(IF(G7&lt;N!$C$2,"",DropoutSubject!C7/DropoutSubject!G7*100),1))</f>
        <v>14.3</v>
      </c>
      <c r="J7" s="53"/>
    </row>
    <row r="8" spans="1:10" x14ac:dyDescent="0.25">
      <c r="B8" s="42" t="s">
        <v>204</v>
      </c>
      <c r="C8" s="42">
        <v>520</v>
      </c>
      <c r="D8" s="42">
        <v>2644</v>
      </c>
      <c r="E8" s="42">
        <v>39</v>
      </c>
      <c r="G8" s="20">
        <f t="shared" si="0"/>
        <v>3164</v>
      </c>
      <c r="H8" s="53"/>
      <c r="I8" s="108">
        <f>VALUE(FIXED(IF(G8&lt;N!$C$2,"",DropoutSubject!C8/DropoutSubject!G8*100),1))</f>
        <v>16.399999999999999</v>
      </c>
      <c r="J8" s="53"/>
    </row>
    <row r="9" spans="1:10" x14ac:dyDescent="0.25">
      <c r="B9" s="42" t="s">
        <v>205</v>
      </c>
      <c r="C9" s="42">
        <v>542</v>
      </c>
      <c r="D9" s="42">
        <v>2974</v>
      </c>
      <c r="E9" s="42">
        <v>42</v>
      </c>
      <c r="G9" s="20">
        <f t="shared" si="0"/>
        <v>3516</v>
      </c>
      <c r="H9" s="53"/>
      <c r="I9" s="108">
        <f>VALUE(FIXED(IF(G9&lt;N!$C$2,"",DropoutSubject!C9/DropoutSubject!G9*100),1))</f>
        <v>15.4</v>
      </c>
      <c r="J9" s="53"/>
    </row>
    <row r="10" spans="1:10" x14ac:dyDescent="0.25">
      <c r="B10" s="42" t="s">
        <v>206</v>
      </c>
      <c r="C10" s="42">
        <v>61</v>
      </c>
      <c r="D10" s="42">
        <v>528</v>
      </c>
      <c r="E10" s="42">
        <v>6</v>
      </c>
      <c r="G10" s="20">
        <f t="shared" si="0"/>
        <v>589</v>
      </c>
      <c r="H10" s="53"/>
      <c r="I10" s="108">
        <f>VALUE(FIXED(IF(G10&lt;N!$C$2,"",DropoutSubject!C10/DropoutSubject!G10*100),1))</f>
        <v>10.4</v>
      </c>
      <c r="J10" s="53"/>
    </row>
    <row r="11" spans="1:10" x14ac:dyDescent="0.25">
      <c r="B11" s="42" t="s">
        <v>207</v>
      </c>
      <c r="C11" s="42">
        <v>86</v>
      </c>
      <c r="D11" s="42">
        <v>566</v>
      </c>
      <c r="E11" s="42">
        <v>7</v>
      </c>
      <c r="G11" s="20">
        <f t="shared" si="0"/>
        <v>652</v>
      </c>
      <c r="H11" s="53"/>
      <c r="I11" s="108">
        <f>VALUE(FIXED(IF(G11&lt;N!$C$2,"",DropoutSubject!C11/DropoutSubject!G11*100),1))</f>
        <v>13.2</v>
      </c>
      <c r="J11" s="53"/>
    </row>
    <row r="12" spans="1:10" x14ac:dyDescent="0.25">
      <c r="B12" s="42" t="s">
        <v>208</v>
      </c>
      <c r="C12" s="42">
        <v>110</v>
      </c>
      <c r="D12" s="42">
        <v>792</v>
      </c>
      <c r="E12" s="42">
        <v>10</v>
      </c>
      <c r="G12" s="20">
        <f t="shared" si="0"/>
        <v>902</v>
      </c>
      <c r="H12" s="53"/>
      <c r="I12" s="108">
        <f>VALUE(FIXED(IF(G12&lt;N!$C$2,"",DropoutSubject!C12/DropoutSubject!G12*100),1))</f>
        <v>12.2</v>
      </c>
      <c r="J12" s="53"/>
    </row>
    <row r="13" spans="1:10" x14ac:dyDescent="0.25">
      <c r="B13" s="42" t="s">
        <v>209</v>
      </c>
      <c r="C13" s="42">
        <v>101</v>
      </c>
      <c r="D13" s="42">
        <v>636</v>
      </c>
      <c r="E13" s="42">
        <v>5</v>
      </c>
      <c r="G13" s="20">
        <f t="shared" si="0"/>
        <v>737</v>
      </c>
      <c r="H13" s="53"/>
      <c r="I13" s="108">
        <f>VALUE(FIXED(IF(G13&lt;N!$C$2,"",DropoutSubject!C13/DropoutSubject!G13*100),1))</f>
        <v>13.7</v>
      </c>
      <c r="J13" s="53"/>
    </row>
    <row r="14" spans="1:10" x14ac:dyDescent="0.25">
      <c r="B14" s="42" t="s">
        <v>210</v>
      </c>
      <c r="C14" s="42">
        <v>52</v>
      </c>
      <c r="D14" s="42">
        <v>334</v>
      </c>
      <c r="E14" s="42">
        <v>5</v>
      </c>
      <c r="G14" s="20">
        <f t="shared" si="0"/>
        <v>386</v>
      </c>
      <c r="H14" s="53"/>
      <c r="I14" s="108">
        <f>VALUE(FIXED(IF(G14&lt;N!$C$2,"",DropoutSubject!C14/DropoutSubject!G14*100),1))</f>
        <v>13.5</v>
      </c>
      <c r="J14" s="53"/>
    </row>
    <row r="15" spans="1:10" x14ac:dyDescent="0.25">
      <c r="B15" s="42" t="s">
        <v>211</v>
      </c>
      <c r="C15" s="42">
        <v>386</v>
      </c>
      <c r="D15" s="42">
        <v>1336</v>
      </c>
      <c r="E15" s="42">
        <v>16</v>
      </c>
      <c r="G15" s="20">
        <f t="shared" si="0"/>
        <v>1722</v>
      </c>
      <c r="H15" s="53"/>
      <c r="I15" s="108">
        <f>VALUE(FIXED(IF(G15&lt;N!$C$2,"",DropoutSubject!C15/DropoutSubject!G15*100),1))</f>
        <v>22.4</v>
      </c>
      <c r="J15" s="53"/>
    </row>
    <row r="16" spans="1:10" x14ac:dyDescent="0.25">
      <c r="B16" s="42" t="s">
        <v>212</v>
      </c>
      <c r="C16" s="42">
        <v>79</v>
      </c>
      <c r="D16" s="42">
        <v>363</v>
      </c>
      <c r="E16" s="42">
        <v>5</v>
      </c>
      <c r="G16" s="20">
        <f t="shared" si="0"/>
        <v>442</v>
      </c>
      <c r="H16" s="53"/>
      <c r="I16" s="108">
        <f>VALUE(FIXED(IF(G16&lt;N!$C$2,"",DropoutSubject!C16/DropoutSubject!G16*100),1))</f>
        <v>17.899999999999999</v>
      </c>
      <c r="J16" s="53"/>
    </row>
    <row r="17" spans="2:10" x14ac:dyDescent="0.25">
      <c r="B17" s="42" t="s">
        <v>868</v>
      </c>
      <c r="C17" s="42">
        <v>138</v>
      </c>
      <c r="D17" s="42">
        <v>508</v>
      </c>
      <c r="E17" s="42">
        <v>6</v>
      </c>
      <c r="G17" s="20">
        <f t="shared" si="0"/>
        <v>646</v>
      </c>
      <c r="H17" s="53"/>
      <c r="I17" s="108">
        <f>VALUE(FIXED(IF(G17&lt;N!$C$2,"",DropoutSubject!C17/DropoutSubject!G17*100),1))</f>
        <v>21.4</v>
      </c>
      <c r="J17" s="53"/>
    </row>
    <row r="18" spans="2:10" x14ac:dyDescent="0.25">
      <c r="B18" s="42" t="s">
        <v>213</v>
      </c>
      <c r="C18" s="42">
        <v>217</v>
      </c>
      <c r="D18" s="42">
        <v>1141</v>
      </c>
      <c r="E18" s="42">
        <v>17</v>
      </c>
      <c r="G18" s="20">
        <f t="shared" si="0"/>
        <v>1358</v>
      </c>
      <c r="H18" s="53"/>
      <c r="I18" s="108">
        <f>VALUE(FIXED(IF(G18&lt;N!$C$2,"",DropoutSubject!C18/DropoutSubject!G18*100),1))</f>
        <v>16</v>
      </c>
      <c r="J18" s="53"/>
    </row>
    <row r="19" spans="2:10" x14ac:dyDescent="0.25">
      <c r="B19" s="42" t="s">
        <v>214</v>
      </c>
      <c r="C19" s="42">
        <v>947</v>
      </c>
      <c r="D19" s="42">
        <v>4694</v>
      </c>
      <c r="E19" s="42">
        <v>52</v>
      </c>
      <c r="G19" s="20">
        <f t="shared" si="0"/>
        <v>5641</v>
      </c>
      <c r="H19" s="53"/>
      <c r="I19" s="108">
        <f>VALUE(FIXED(IF(G19&lt;N!$C$2,"",DropoutSubject!C19/DropoutSubject!G19*100),1))</f>
        <v>16.8</v>
      </c>
      <c r="J19" s="53"/>
    </row>
    <row r="20" spans="2:10" x14ac:dyDescent="0.25">
      <c r="B20" s="42" t="s">
        <v>215</v>
      </c>
      <c r="C20" s="42">
        <v>171</v>
      </c>
      <c r="D20" s="42">
        <v>958</v>
      </c>
      <c r="E20" s="42">
        <v>10</v>
      </c>
      <c r="G20" s="20">
        <f t="shared" si="0"/>
        <v>1129</v>
      </c>
      <c r="H20" s="53"/>
      <c r="I20" s="108">
        <f>VALUE(FIXED(IF(G20&lt;N!$C$2,"",DropoutSubject!C20/DropoutSubject!G20*100),1))</f>
        <v>15.1</v>
      </c>
      <c r="J20" s="53"/>
    </row>
    <row r="21" spans="2:10" x14ac:dyDescent="0.25">
      <c r="B21" s="42" t="s">
        <v>216</v>
      </c>
      <c r="C21" s="42">
        <v>169</v>
      </c>
      <c r="D21" s="42">
        <v>1986</v>
      </c>
      <c r="E21" s="42">
        <v>24</v>
      </c>
      <c r="G21" s="20">
        <f t="shared" si="0"/>
        <v>2155</v>
      </c>
      <c r="H21" s="53"/>
      <c r="I21" s="108">
        <f>VALUE(FIXED(IF(G21&lt;N!$C$2,"",DropoutSubject!C21/DropoutSubject!G21*100),1))</f>
        <v>7.8</v>
      </c>
      <c r="J21" s="53"/>
    </row>
    <row r="22" spans="2:10" x14ac:dyDescent="0.25">
      <c r="B22" s="42" t="s">
        <v>217</v>
      </c>
      <c r="C22" s="42">
        <v>1700</v>
      </c>
      <c r="D22" s="42">
        <v>6492</v>
      </c>
      <c r="E22" s="42">
        <v>87</v>
      </c>
      <c r="G22" s="20">
        <f t="shared" si="0"/>
        <v>8192</v>
      </c>
      <c r="H22" s="53"/>
      <c r="I22" s="108">
        <f>VALUE(FIXED(IF(G22&lt;N!$C$2,"",DropoutSubject!C22/DropoutSubject!G22*100),1))</f>
        <v>20.8</v>
      </c>
      <c r="J22" s="53"/>
    </row>
    <row r="23" spans="2:10" x14ac:dyDescent="0.25">
      <c r="B23" s="42" t="s">
        <v>218</v>
      </c>
      <c r="C23" s="42">
        <v>120</v>
      </c>
      <c r="D23" s="42">
        <v>774</v>
      </c>
      <c r="E23" s="42">
        <v>9</v>
      </c>
      <c r="G23" s="20">
        <f t="shared" si="0"/>
        <v>894</v>
      </c>
      <c r="H23" s="53"/>
      <c r="I23" s="108">
        <f>VALUE(FIXED(IF(G23&lt;N!$C$2,"",DropoutSubject!C23/DropoutSubject!G23*100),1))</f>
        <v>13.4</v>
      </c>
      <c r="J23" s="53"/>
    </row>
    <row r="24" spans="2:10" x14ac:dyDescent="0.25">
      <c r="B24" s="42" t="s">
        <v>219</v>
      </c>
      <c r="C24" s="42">
        <v>87</v>
      </c>
      <c r="D24" s="42">
        <v>434</v>
      </c>
      <c r="E24" s="42">
        <v>4</v>
      </c>
      <c r="G24" s="20">
        <f t="shared" si="0"/>
        <v>521</v>
      </c>
      <c r="H24" s="53"/>
      <c r="I24" s="108">
        <f>VALUE(FIXED(IF(G24&lt;N!$C$2,"",DropoutSubject!C24/DropoutSubject!G24*100),1))</f>
        <v>16.7</v>
      </c>
      <c r="J24" s="53"/>
    </row>
    <row r="25" spans="2:10" x14ac:dyDescent="0.25">
      <c r="B25" s="42" t="s">
        <v>220</v>
      </c>
      <c r="C25" s="42">
        <v>69</v>
      </c>
      <c r="D25" s="42">
        <v>417</v>
      </c>
      <c r="E25" s="42">
        <v>8</v>
      </c>
      <c r="G25" s="20">
        <f t="shared" si="0"/>
        <v>486</v>
      </c>
      <c r="H25" s="53"/>
      <c r="I25" s="108">
        <f>VALUE(FIXED(IF(G25&lt;N!$C$2,"",DropoutSubject!C25/DropoutSubject!G25*100),1))</f>
        <v>14.2</v>
      </c>
      <c r="J25" s="53"/>
    </row>
    <row r="26" spans="2:10" x14ac:dyDescent="0.25">
      <c r="B26" s="42" t="s">
        <v>221</v>
      </c>
      <c r="C26" s="42">
        <v>95</v>
      </c>
      <c r="D26" s="42">
        <v>712</v>
      </c>
      <c r="E26" s="42">
        <v>7</v>
      </c>
      <c r="G26" s="20">
        <f t="shared" si="0"/>
        <v>807</v>
      </c>
      <c r="H26" s="53"/>
      <c r="I26" s="108">
        <f>VALUE(FIXED(IF(G26&lt;N!$C$2,"",DropoutSubject!C26/DropoutSubject!G26*100),1))</f>
        <v>11.8</v>
      </c>
      <c r="J26" s="53"/>
    </row>
    <row r="27" spans="2:10" x14ac:dyDescent="0.25">
      <c r="B27" s="42" t="s">
        <v>222</v>
      </c>
      <c r="C27" s="42">
        <v>102</v>
      </c>
      <c r="D27" s="42">
        <v>746</v>
      </c>
      <c r="E27" s="42">
        <v>6</v>
      </c>
      <c r="G27" s="20">
        <f t="shared" si="0"/>
        <v>848</v>
      </c>
      <c r="H27" s="53"/>
      <c r="I27" s="108">
        <f>VALUE(FIXED(IF(G27&lt;N!$C$2,"",DropoutSubject!C27/DropoutSubject!G27*100),1))</f>
        <v>12</v>
      </c>
      <c r="J27" s="53"/>
    </row>
    <row r="28" spans="2:10" x14ac:dyDescent="0.25">
      <c r="B28" s="42" t="s">
        <v>223</v>
      </c>
      <c r="C28" s="42">
        <v>393</v>
      </c>
      <c r="D28" s="42">
        <v>1864</v>
      </c>
      <c r="E28" s="42">
        <v>19</v>
      </c>
      <c r="G28" s="20">
        <f t="shared" si="0"/>
        <v>2257</v>
      </c>
      <c r="H28" s="53"/>
      <c r="I28" s="108">
        <f>VALUE(FIXED(IF(G28&lt;N!$C$2,"",DropoutSubject!C28/DropoutSubject!G28*100),1))</f>
        <v>17.399999999999999</v>
      </c>
      <c r="J28" s="53"/>
    </row>
    <row r="29" spans="2:10" x14ac:dyDescent="0.25">
      <c r="B29" s="42" t="s">
        <v>224</v>
      </c>
      <c r="C29" s="42">
        <v>334</v>
      </c>
      <c r="D29" s="42">
        <v>1419</v>
      </c>
      <c r="E29" s="42">
        <v>22</v>
      </c>
      <c r="G29" s="20">
        <f t="shared" si="0"/>
        <v>1753</v>
      </c>
      <c r="H29" s="53"/>
      <c r="I29" s="108">
        <f>VALUE(FIXED(IF(G29&lt;N!$C$2,"",DropoutSubject!C29/DropoutSubject!G29*100),1))</f>
        <v>19.100000000000001</v>
      </c>
      <c r="J29" s="53"/>
    </row>
    <row r="30" spans="2:10" x14ac:dyDescent="0.25">
      <c r="B30" s="42" t="s">
        <v>225</v>
      </c>
      <c r="C30" s="42">
        <v>854</v>
      </c>
      <c r="D30" s="42">
        <v>3901</v>
      </c>
      <c r="E30" s="42">
        <v>48</v>
      </c>
      <c r="G30" s="20">
        <f t="shared" si="0"/>
        <v>4755</v>
      </c>
      <c r="H30" s="53"/>
      <c r="I30" s="108">
        <f>VALUE(FIXED(IF(G30&lt;N!$C$2,"",DropoutSubject!C30/DropoutSubject!G30*100),1))</f>
        <v>18</v>
      </c>
      <c r="J30" s="53"/>
    </row>
    <row r="31" spans="2:10" x14ac:dyDescent="0.25">
      <c r="B31" s="42" t="s">
        <v>226</v>
      </c>
      <c r="C31" s="42">
        <v>215</v>
      </c>
      <c r="D31" s="42">
        <v>1380</v>
      </c>
      <c r="E31" s="42">
        <v>15</v>
      </c>
      <c r="G31" s="20">
        <f t="shared" si="0"/>
        <v>1595</v>
      </c>
      <c r="H31" s="53"/>
      <c r="I31" s="108">
        <f>VALUE(FIXED(IF(G31&lt;N!$C$2,"",DropoutSubject!C31/DropoutSubject!G31*100),1))</f>
        <v>13.5</v>
      </c>
      <c r="J31" s="53"/>
    </row>
    <row r="32" spans="2:10" x14ac:dyDescent="0.25">
      <c r="B32" s="42" t="s">
        <v>227</v>
      </c>
      <c r="C32" s="42">
        <v>1564</v>
      </c>
      <c r="D32" s="42">
        <v>7623</v>
      </c>
      <c r="E32" s="42">
        <v>152</v>
      </c>
      <c r="G32" s="20">
        <f t="shared" si="0"/>
        <v>9187</v>
      </c>
      <c r="H32" s="53"/>
      <c r="I32" s="108">
        <f>VALUE(FIXED(IF(G32&lt;N!$C$2,"",DropoutSubject!C32/DropoutSubject!G32*100),1))</f>
        <v>17</v>
      </c>
      <c r="J32" s="53"/>
    </row>
    <row r="33" spans="2:10" x14ac:dyDescent="0.25">
      <c r="B33" s="42" t="s">
        <v>228</v>
      </c>
      <c r="C33" s="42">
        <v>141</v>
      </c>
      <c r="D33" s="42">
        <v>708</v>
      </c>
      <c r="E33" s="42">
        <v>22</v>
      </c>
      <c r="G33" s="20">
        <f t="shared" si="0"/>
        <v>849</v>
      </c>
      <c r="H33" s="53"/>
      <c r="I33" s="108">
        <f>VALUE(FIXED(IF(G33&lt;N!$C$2,"",DropoutSubject!C33/DropoutSubject!G33*100),1))</f>
        <v>16.600000000000001</v>
      </c>
      <c r="J33" s="53"/>
    </row>
    <row r="34" spans="2:10" x14ac:dyDescent="0.25">
      <c r="B34" s="42" t="s">
        <v>229</v>
      </c>
      <c r="C34" s="42">
        <v>675</v>
      </c>
      <c r="D34" s="42">
        <v>4102</v>
      </c>
      <c r="E34" s="42">
        <v>75</v>
      </c>
      <c r="G34" s="20">
        <f t="shared" si="0"/>
        <v>4777</v>
      </c>
      <c r="H34" s="53"/>
      <c r="I34" s="108">
        <f>VALUE(FIXED(IF(G34&lt;N!$C$2,"",DropoutSubject!C34/DropoutSubject!G34*100),1))</f>
        <v>14.1</v>
      </c>
      <c r="J34" s="53"/>
    </row>
    <row r="35" spans="2:10" x14ac:dyDescent="0.25">
      <c r="B35" s="42" t="s">
        <v>230</v>
      </c>
      <c r="C35" s="42">
        <v>93</v>
      </c>
      <c r="D35" s="42">
        <v>691</v>
      </c>
      <c r="E35" s="42">
        <v>12</v>
      </c>
      <c r="G35" s="20">
        <f t="shared" si="0"/>
        <v>784</v>
      </c>
      <c r="H35" s="53"/>
      <c r="I35" s="108">
        <f>VALUE(FIXED(IF(G35&lt;N!$C$2,"",DropoutSubject!C35/DropoutSubject!G35*100),1))</f>
        <v>11.9</v>
      </c>
      <c r="J35" s="53"/>
    </row>
    <row r="36" spans="2:10" x14ac:dyDescent="0.25">
      <c r="B36" s="42" t="s">
        <v>231</v>
      </c>
      <c r="C36" s="42">
        <v>99</v>
      </c>
      <c r="D36" s="42">
        <v>430</v>
      </c>
      <c r="E36" s="42">
        <v>10</v>
      </c>
      <c r="G36" s="20">
        <f t="shared" si="0"/>
        <v>529</v>
      </c>
      <c r="H36" s="53"/>
      <c r="I36" s="108">
        <f>VALUE(FIXED(IF(G36&lt;N!$C$2,"",DropoutSubject!C36/DropoutSubject!G36*100),1))</f>
        <v>18.7</v>
      </c>
      <c r="J36" s="53"/>
    </row>
    <row r="37" spans="2:10" x14ac:dyDescent="0.25">
      <c r="B37" s="42" t="s">
        <v>232</v>
      </c>
      <c r="C37" s="42">
        <v>2363</v>
      </c>
      <c r="D37" s="42">
        <v>10091</v>
      </c>
      <c r="E37" s="42">
        <v>144</v>
      </c>
      <c r="G37" s="20">
        <f t="shared" si="0"/>
        <v>12454</v>
      </c>
      <c r="H37" s="53"/>
      <c r="I37" s="108">
        <f>VALUE(FIXED(IF(G37&lt;N!$C$2,"",DropoutSubject!C37/DropoutSubject!G37*100),1))</f>
        <v>19</v>
      </c>
      <c r="J37" s="53"/>
    </row>
    <row r="38" spans="2:10" x14ac:dyDescent="0.25">
      <c r="B38" s="42" t="s">
        <v>233</v>
      </c>
      <c r="C38" s="42">
        <v>99</v>
      </c>
      <c r="D38" s="42">
        <v>488</v>
      </c>
      <c r="E38" s="42">
        <v>7</v>
      </c>
      <c r="G38" s="20">
        <f t="shared" si="0"/>
        <v>587</v>
      </c>
      <c r="H38" s="53"/>
      <c r="I38" s="108">
        <f>VALUE(FIXED(IF(G38&lt;N!$C$2,"",DropoutSubject!C38/DropoutSubject!G38*100),1))</f>
        <v>16.899999999999999</v>
      </c>
      <c r="J38" s="53"/>
    </row>
    <row r="39" spans="2:10" x14ac:dyDescent="0.25">
      <c r="B39" s="42" t="s">
        <v>234</v>
      </c>
      <c r="C39" s="42">
        <v>444</v>
      </c>
      <c r="D39" s="42">
        <v>1692</v>
      </c>
      <c r="E39" s="42">
        <v>18</v>
      </c>
      <c r="G39" s="20">
        <f t="shared" si="0"/>
        <v>2136</v>
      </c>
      <c r="H39" s="53"/>
      <c r="I39" s="108">
        <f>VALUE(FIXED(IF(G39&lt;N!$C$2,"",DropoutSubject!C39/DropoutSubject!G39*100),1))</f>
        <v>20.8</v>
      </c>
      <c r="J39" s="53"/>
    </row>
    <row r="40" spans="2:10" x14ac:dyDescent="0.25">
      <c r="B40" s="42" t="s">
        <v>235</v>
      </c>
      <c r="C40" s="42">
        <v>862</v>
      </c>
      <c r="D40" s="42">
        <v>3682</v>
      </c>
      <c r="E40" s="42">
        <v>48</v>
      </c>
      <c r="G40" s="20">
        <f t="shared" si="0"/>
        <v>4544</v>
      </c>
      <c r="H40" s="53"/>
      <c r="I40" s="108">
        <f>VALUE(FIXED(IF(G40&lt;N!$C$2,"",DropoutSubject!C40/DropoutSubject!G40*100),1))</f>
        <v>19</v>
      </c>
      <c r="J40" s="53"/>
    </row>
    <row r="41" spans="2:10" x14ac:dyDescent="0.25">
      <c r="B41" s="42" t="s">
        <v>236</v>
      </c>
      <c r="C41" s="42">
        <v>617</v>
      </c>
      <c r="D41" s="42">
        <v>3024</v>
      </c>
      <c r="E41" s="42">
        <v>72</v>
      </c>
      <c r="G41" s="20">
        <f t="shared" si="0"/>
        <v>3641</v>
      </c>
      <c r="H41" s="53"/>
      <c r="I41" s="108">
        <f>VALUE(FIXED(IF(G41&lt;N!$C$2,"",DropoutSubject!C41/DropoutSubject!G41*100),1))</f>
        <v>16.899999999999999</v>
      </c>
      <c r="J41" s="53"/>
    </row>
    <row r="42" spans="2:10" x14ac:dyDescent="0.25">
      <c r="B42" s="42" t="s">
        <v>237</v>
      </c>
      <c r="C42" s="42">
        <v>157</v>
      </c>
      <c r="D42" s="42">
        <v>734</v>
      </c>
      <c r="E42" s="42">
        <v>10</v>
      </c>
      <c r="G42" s="20">
        <f t="shared" si="0"/>
        <v>891</v>
      </c>
      <c r="H42" s="53"/>
      <c r="I42" s="108">
        <f>VALUE(FIXED(IF(G42&lt;N!$C$2,"",DropoutSubject!C42/DropoutSubject!G42*100),1))</f>
        <v>17.600000000000001</v>
      </c>
      <c r="J42" s="53"/>
    </row>
    <row r="43" spans="2:10" x14ac:dyDescent="0.25">
      <c r="B43" s="42" t="s">
        <v>238</v>
      </c>
      <c r="C43" s="42">
        <v>150</v>
      </c>
      <c r="D43" s="42">
        <v>916</v>
      </c>
      <c r="E43" s="42">
        <v>18</v>
      </c>
      <c r="G43" s="20">
        <f t="shared" si="0"/>
        <v>1066</v>
      </c>
      <c r="H43" s="53"/>
      <c r="I43" s="108">
        <f>VALUE(FIXED(IF(G43&lt;N!$C$2,"",DropoutSubject!C43/DropoutSubject!G43*100),1))</f>
        <v>14.1</v>
      </c>
      <c r="J43" s="53"/>
    </row>
    <row r="44" spans="2:10" x14ac:dyDescent="0.25">
      <c r="B44" s="42" t="s">
        <v>239</v>
      </c>
      <c r="C44" s="42">
        <v>32</v>
      </c>
      <c r="D44" s="42">
        <v>173</v>
      </c>
      <c r="E44" s="42">
        <v>4</v>
      </c>
      <c r="G44" s="20">
        <f t="shared" si="0"/>
        <v>205</v>
      </c>
      <c r="H44" s="53"/>
      <c r="I44" s="108">
        <f>VALUE(FIXED(IF(G44&lt;N!$C$2,"",DropoutSubject!C44/DropoutSubject!G44*100),1))</f>
        <v>15.6</v>
      </c>
      <c r="J44" s="53"/>
    </row>
    <row r="45" spans="2:10" x14ac:dyDescent="0.25">
      <c r="B45" s="42" t="s">
        <v>240</v>
      </c>
      <c r="C45" s="42">
        <v>710</v>
      </c>
      <c r="D45" s="42">
        <v>2688</v>
      </c>
      <c r="E45" s="42">
        <v>46</v>
      </c>
      <c r="G45" s="20">
        <f t="shared" si="0"/>
        <v>3398</v>
      </c>
      <c r="H45" s="53"/>
      <c r="I45" s="108">
        <f>VALUE(FIXED(IF(G45&lt;N!$C$2,"",DropoutSubject!C45/DropoutSubject!G45*100),1))</f>
        <v>20.9</v>
      </c>
      <c r="J45" s="53"/>
    </row>
    <row r="46" spans="2:10" x14ac:dyDescent="0.25">
      <c r="B46" s="42" t="s">
        <v>241</v>
      </c>
      <c r="C46" s="42">
        <v>209</v>
      </c>
      <c r="D46" s="42">
        <v>912</v>
      </c>
      <c r="E46" s="42">
        <v>17</v>
      </c>
      <c r="G46" s="20">
        <f t="shared" si="0"/>
        <v>1121</v>
      </c>
      <c r="H46" s="53"/>
      <c r="I46" s="108">
        <f>VALUE(FIXED(IF(G46&lt;N!$C$2,"",DropoutSubject!C46/DropoutSubject!G46*100),1))</f>
        <v>18.600000000000001</v>
      </c>
      <c r="J46" s="53"/>
    </row>
    <row r="47" spans="2:10" x14ac:dyDescent="0.25">
      <c r="B47" s="42" t="s">
        <v>242</v>
      </c>
      <c r="C47" s="42">
        <v>611</v>
      </c>
      <c r="D47" s="42">
        <v>2898</v>
      </c>
      <c r="E47" s="42">
        <v>41</v>
      </c>
      <c r="G47" s="20">
        <f t="shared" si="0"/>
        <v>3509</v>
      </c>
      <c r="H47" s="53"/>
      <c r="I47" s="108">
        <f>VALUE(FIXED(IF(G47&lt;N!$C$2,"",DropoutSubject!C47/DropoutSubject!G47*100),1))</f>
        <v>17.399999999999999</v>
      </c>
      <c r="J47" s="53"/>
    </row>
    <row r="48" spans="2:10" x14ac:dyDescent="0.25">
      <c r="B48" s="42" t="s">
        <v>243</v>
      </c>
      <c r="C48" s="42">
        <v>13</v>
      </c>
      <c r="D48" s="42">
        <v>71</v>
      </c>
      <c r="E48" s="42">
        <v>0</v>
      </c>
      <c r="G48" s="20">
        <f t="shared" si="0"/>
        <v>84</v>
      </c>
      <c r="H48" s="53"/>
      <c r="I48" s="108">
        <f>VALUE(FIXED(IF(G48&lt;N!$C$2,"",DropoutSubject!C48/DropoutSubject!G48*100),1))</f>
        <v>15.5</v>
      </c>
      <c r="J48" s="53"/>
    </row>
    <row r="49" spans="7:10" s="22" customFormat="1" x14ac:dyDescent="0.25">
      <c r="G49" s="53"/>
      <c r="H49" s="53"/>
      <c r="I49" s="53"/>
      <c r="J49" s="5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3"/>
  <sheetViews>
    <sheetView workbookViewId="0">
      <selection sqref="A1:E1"/>
    </sheetView>
  </sheetViews>
  <sheetFormatPr defaultRowHeight="15" x14ac:dyDescent="0.25"/>
  <cols>
    <col min="7" max="7" width="9.140625" style="22"/>
  </cols>
  <sheetData>
    <row r="1" spans="1:14" x14ac:dyDescent="0.25">
      <c r="A1" t="s">
        <v>168</v>
      </c>
      <c r="B1" t="s">
        <v>168</v>
      </c>
      <c r="C1" t="s">
        <v>248</v>
      </c>
      <c r="H1" s="53"/>
      <c r="I1" s="53"/>
      <c r="J1" s="53"/>
      <c r="K1" s="53"/>
      <c r="L1" s="22"/>
      <c r="M1" s="22"/>
      <c r="N1" s="22"/>
    </row>
    <row r="2" spans="1:14" x14ac:dyDescent="0.25">
      <c r="C2" t="s">
        <v>249</v>
      </c>
      <c r="D2" t="s">
        <v>250</v>
      </c>
      <c r="E2" t="s">
        <v>335</v>
      </c>
      <c r="F2" t="s">
        <v>247</v>
      </c>
      <c r="H2" s="53"/>
      <c r="I2" s="53"/>
      <c r="J2" s="53"/>
      <c r="K2" s="53"/>
      <c r="L2" s="22"/>
      <c r="M2" s="22"/>
      <c r="N2" s="22"/>
    </row>
    <row r="3" spans="1:14" x14ac:dyDescent="0.25">
      <c r="C3" t="s">
        <v>251</v>
      </c>
      <c r="D3" t="s">
        <v>251</v>
      </c>
      <c r="E3" t="s">
        <v>251</v>
      </c>
      <c r="F3" t="s">
        <v>251</v>
      </c>
      <c r="H3" s="53"/>
      <c r="I3" s="53"/>
      <c r="J3" s="53"/>
      <c r="K3" s="53"/>
      <c r="L3" s="22"/>
      <c r="M3" s="22"/>
      <c r="N3" s="22"/>
    </row>
    <row r="4" spans="1:14" x14ac:dyDescent="0.25">
      <c r="A4" t="s">
        <v>697</v>
      </c>
      <c r="B4" t="s">
        <v>698</v>
      </c>
      <c r="C4">
        <v>405</v>
      </c>
      <c r="D4">
        <v>1640</v>
      </c>
      <c r="E4">
        <v>6</v>
      </c>
      <c r="F4">
        <v>2051</v>
      </c>
      <c r="H4" s="20">
        <f>C4+D4</f>
        <v>2045</v>
      </c>
      <c r="I4" s="53"/>
      <c r="J4" s="108">
        <f>VALUE(FIXED(IF(H4&lt;N!$C$2,"",DropoutGrade!C4/DropoutGrade!H4*100),1))</f>
        <v>19.8</v>
      </c>
      <c r="K4" s="53"/>
      <c r="L4" s="22"/>
      <c r="M4" s="25" t="s">
        <v>710</v>
      </c>
      <c r="N4" s="22"/>
    </row>
    <row r="5" spans="1:14" x14ac:dyDescent="0.25">
      <c r="B5" t="s">
        <v>699</v>
      </c>
      <c r="C5">
        <v>435</v>
      </c>
      <c r="D5">
        <v>615</v>
      </c>
      <c r="E5">
        <v>4</v>
      </c>
      <c r="F5">
        <v>1054</v>
      </c>
      <c r="H5" s="20">
        <f t="shared" ref="H5:H12" si="0">C5+D5</f>
        <v>1050</v>
      </c>
      <c r="I5" s="53"/>
      <c r="J5" s="108">
        <f>VALUE(FIXED(IF(H5&lt;N!$C$2,"",DropoutGrade!C5/DropoutGrade!H5*100),1))</f>
        <v>41.4</v>
      </c>
      <c r="K5" s="53"/>
      <c r="L5" s="41" t="str">
        <f>RIGHT(B5,LEN(B5)-3)</f>
        <v>0-49%</v>
      </c>
      <c r="M5" s="68">
        <f>VALUE(FIXED(J5,0))</f>
        <v>41</v>
      </c>
      <c r="N5" s="22"/>
    </row>
    <row r="6" spans="1:14" x14ac:dyDescent="0.25">
      <c r="B6" t="s">
        <v>700</v>
      </c>
      <c r="C6">
        <v>2358</v>
      </c>
      <c r="D6">
        <v>6171</v>
      </c>
      <c r="E6">
        <v>8</v>
      </c>
      <c r="F6">
        <v>8537</v>
      </c>
      <c r="H6" s="20">
        <f t="shared" si="0"/>
        <v>8529</v>
      </c>
      <c r="I6" s="53"/>
      <c r="J6" s="108">
        <f>VALUE(FIXED(IF(H6&lt;N!$C$2,"",DropoutGrade!C6/DropoutGrade!H6*100),1))</f>
        <v>27.6</v>
      </c>
      <c r="K6" s="53"/>
      <c r="L6" s="41" t="str">
        <f t="shared" ref="L6:L10" si="1">RIGHT(B6,LEN(B6)-3)</f>
        <v>50-59%</v>
      </c>
      <c r="M6" s="68">
        <f t="shared" ref="M6:M10" si="2">VALUE(FIXED(J6,0))</f>
        <v>28</v>
      </c>
      <c r="N6" s="22"/>
    </row>
    <row r="7" spans="1:14" x14ac:dyDescent="0.25">
      <c r="B7" t="s">
        <v>701</v>
      </c>
      <c r="C7">
        <v>5171</v>
      </c>
      <c r="D7">
        <v>21423</v>
      </c>
      <c r="E7">
        <v>25</v>
      </c>
      <c r="F7">
        <v>26619</v>
      </c>
      <c r="H7" s="20">
        <f t="shared" si="0"/>
        <v>26594</v>
      </c>
      <c r="I7" s="53"/>
      <c r="J7" s="108">
        <f>VALUE(FIXED(IF(H7&lt;N!$C$2,"",DropoutGrade!C7/DropoutGrade!H7*100),1))</f>
        <v>19.399999999999999</v>
      </c>
      <c r="K7" s="53"/>
      <c r="L7" s="41" t="str">
        <f t="shared" si="1"/>
        <v>60-69%</v>
      </c>
      <c r="M7" s="68">
        <f t="shared" si="2"/>
        <v>19</v>
      </c>
      <c r="N7" s="22"/>
    </row>
    <row r="8" spans="1:14" x14ac:dyDescent="0.25">
      <c r="B8" t="s">
        <v>702</v>
      </c>
      <c r="C8">
        <v>6584</v>
      </c>
      <c r="D8">
        <v>36726</v>
      </c>
      <c r="E8">
        <v>31</v>
      </c>
      <c r="F8">
        <v>43341</v>
      </c>
      <c r="H8" s="20">
        <f t="shared" si="0"/>
        <v>43310</v>
      </c>
      <c r="I8" s="53"/>
      <c r="J8" s="108">
        <f>VALUE(FIXED(IF(H8&lt;N!$C$2,"",DropoutGrade!C8/DropoutGrade!H8*100),1))</f>
        <v>15.2</v>
      </c>
      <c r="K8" s="53"/>
      <c r="L8" s="41" t="str">
        <f t="shared" si="1"/>
        <v>70-79%</v>
      </c>
      <c r="M8" s="68">
        <f t="shared" si="2"/>
        <v>15</v>
      </c>
      <c r="N8" s="22"/>
    </row>
    <row r="9" spans="1:14" x14ac:dyDescent="0.25">
      <c r="B9" t="s">
        <v>703</v>
      </c>
      <c r="C9">
        <v>2990</v>
      </c>
      <c r="D9">
        <v>19702</v>
      </c>
      <c r="E9">
        <v>14</v>
      </c>
      <c r="F9">
        <v>22706</v>
      </c>
      <c r="H9" s="20">
        <f t="shared" si="0"/>
        <v>22692</v>
      </c>
      <c r="I9" s="53"/>
      <c r="J9" s="108">
        <f>VALUE(FIXED(IF(H9&lt;N!$C$2,"",DropoutGrade!C9/DropoutGrade!H9*100),1))</f>
        <v>13.2</v>
      </c>
      <c r="K9" s="53"/>
      <c r="L9" s="41" t="str">
        <f t="shared" si="1"/>
        <v>80-89%</v>
      </c>
      <c r="M9" s="68">
        <f t="shared" si="2"/>
        <v>13</v>
      </c>
      <c r="N9" s="22"/>
    </row>
    <row r="10" spans="1:14" x14ac:dyDescent="0.25">
      <c r="B10" t="s">
        <v>704</v>
      </c>
      <c r="C10">
        <v>423</v>
      </c>
      <c r="D10">
        <v>2882</v>
      </c>
      <c r="E10">
        <v>4</v>
      </c>
      <c r="F10">
        <v>3309</v>
      </c>
      <c r="H10" s="20">
        <f t="shared" si="0"/>
        <v>3305</v>
      </c>
      <c r="I10" s="53"/>
      <c r="J10" s="108">
        <f>VALUE(FIXED(IF(H10&lt;N!$C$2,"",DropoutGrade!C10/DropoutGrade!H10*100),1))</f>
        <v>12.8</v>
      </c>
      <c r="K10" s="53"/>
      <c r="L10" s="41" t="str">
        <f t="shared" si="1"/>
        <v>90-100%</v>
      </c>
      <c r="M10" s="68">
        <f t="shared" si="2"/>
        <v>13</v>
      </c>
      <c r="N10" s="22"/>
    </row>
    <row r="11" spans="1:14" x14ac:dyDescent="0.25">
      <c r="B11" t="s">
        <v>335</v>
      </c>
      <c r="C11">
        <v>20</v>
      </c>
      <c r="D11">
        <v>89</v>
      </c>
      <c r="E11">
        <v>1214</v>
      </c>
      <c r="F11">
        <v>1323</v>
      </c>
      <c r="H11" s="20">
        <f t="shared" si="0"/>
        <v>109</v>
      </c>
      <c r="I11" s="53"/>
      <c r="J11" s="108">
        <f>VALUE(FIXED(IF(H11&lt;N!$C$2,"",DropoutGrade!C11/DropoutGrade!H11*100),1))</f>
        <v>18.3</v>
      </c>
      <c r="K11" s="53"/>
      <c r="L11" s="22"/>
      <c r="M11" s="22"/>
      <c r="N11" s="22"/>
    </row>
    <row r="12" spans="1:14" x14ac:dyDescent="0.25">
      <c r="B12" t="s">
        <v>247</v>
      </c>
      <c r="C12">
        <v>18386</v>
      </c>
      <c r="D12">
        <v>89248</v>
      </c>
      <c r="E12">
        <v>1306</v>
      </c>
      <c r="F12">
        <v>108940</v>
      </c>
      <c r="H12" s="20">
        <f t="shared" si="0"/>
        <v>107634</v>
      </c>
      <c r="I12" s="53"/>
      <c r="J12" s="108">
        <f>VALUE(FIXED(IF(H12&lt;N!$C$2,"",DropoutGrade!C12/DropoutGrade!H12*100),1))</f>
        <v>17.100000000000001</v>
      </c>
      <c r="K12" s="53"/>
      <c r="L12" s="22"/>
      <c r="M12" s="22"/>
      <c r="N12" s="22"/>
    </row>
    <row r="13" spans="1:14" s="22" customFormat="1" x14ac:dyDescent="0.25"/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4"/>
  <sheetViews>
    <sheetView workbookViewId="0">
      <selection sqref="A1:E1"/>
    </sheetView>
  </sheetViews>
  <sheetFormatPr defaultRowHeight="15" x14ac:dyDescent="0.25"/>
  <cols>
    <col min="8" max="8" width="9.140625" style="22"/>
    <col min="9" max="9" width="9.140625" style="23"/>
    <col min="10" max="10" width="27" style="29" bestFit="1" customWidth="1"/>
    <col min="11" max="13" width="9.140625" style="21"/>
    <col min="14" max="14" width="9.140625" style="23"/>
    <col min="16" max="18" width="9.140625" style="21"/>
    <col min="19" max="19" width="9.140625" style="22"/>
  </cols>
  <sheetData>
    <row r="1" spans="1:18" x14ac:dyDescent="0.25">
      <c r="A1" t="s">
        <v>168</v>
      </c>
      <c r="B1" t="s">
        <v>244</v>
      </c>
      <c r="K1" s="23"/>
      <c r="L1" s="23"/>
      <c r="M1" s="23"/>
      <c r="O1" s="22"/>
      <c r="P1" s="23"/>
      <c r="Q1" s="23"/>
      <c r="R1" s="23"/>
    </row>
    <row r="2" spans="1:18" x14ac:dyDescent="0.25">
      <c r="B2" t="s">
        <v>245</v>
      </c>
      <c r="D2" t="s">
        <v>246</v>
      </c>
      <c r="F2" t="s">
        <v>247</v>
      </c>
      <c r="K2" s="23"/>
      <c r="L2" s="23"/>
      <c r="M2" s="23"/>
      <c r="O2" s="22"/>
      <c r="P2" s="23"/>
      <c r="Q2" s="23"/>
      <c r="R2" s="23"/>
    </row>
    <row r="3" spans="1:18" x14ac:dyDescent="0.25">
      <c r="B3" t="s">
        <v>166</v>
      </c>
      <c r="C3" t="s">
        <v>167</v>
      </c>
      <c r="D3" t="s">
        <v>166</v>
      </c>
      <c r="E3" t="s">
        <v>167</v>
      </c>
      <c r="F3" t="s">
        <v>166</v>
      </c>
      <c r="G3" t="s">
        <v>167</v>
      </c>
      <c r="I3" s="25" t="s">
        <v>442</v>
      </c>
      <c r="J3" s="30">
        <v>2</v>
      </c>
      <c r="K3" s="25">
        <v>3</v>
      </c>
      <c r="L3" s="25">
        <v>4</v>
      </c>
      <c r="M3" s="25">
        <v>5</v>
      </c>
      <c r="O3" s="22"/>
      <c r="P3" s="23"/>
      <c r="Q3" s="23"/>
      <c r="R3" s="23"/>
    </row>
    <row r="4" spans="1:18" x14ac:dyDescent="0.25">
      <c r="A4" t="s">
        <v>252</v>
      </c>
      <c r="B4">
        <v>0.11491073673623335</v>
      </c>
      <c r="C4">
        <v>11931</v>
      </c>
      <c r="D4">
        <v>7.8885949898864119E-2</v>
      </c>
      <c r="E4">
        <v>6427</v>
      </c>
      <c r="F4">
        <v>0.1022987253513454</v>
      </c>
      <c r="G4">
        <v>18358</v>
      </c>
      <c r="I4" s="20">
        <f>RANK(M4,$M$4:$M$33,0)+COUNTIF($M$4:M4,M4)-1</f>
        <v>19</v>
      </c>
      <c r="J4" s="24" t="str">
        <f>LEFT(RIGHT(A4,LEN(A4)-FIND("  ",A4)-1),FIND(" - ",RIGHT(A4,LEN(A4)-FIND("  ",A4)-1))-1)</f>
        <v>Academic exchange</v>
      </c>
      <c r="K4" s="107">
        <f>VALUE(FIXED(IF(C4&lt;N!$C$2,"",DropoutReasons!B4*100),1))</f>
        <v>11.5</v>
      </c>
      <c r="L4" s="107">
        <f>VALUE(FIXED(IF(E4&lt;N!$C$2,"",DropoutReasons!D4*100),1))</f>
        <v>7.9</v>
      </c>
      <c r="M4" s="107">
        <f>VALUE(FIXED(IF(G4&lt;N!$C$2,"",DropoutReasons!F4*100),1))</f>
        <v>10.199999999999999</v>
      </c>
      <c r="N4" s="23">
        <v>1</v>
      </c>
      <c r="O4" s="26" t="str">
        <f>VLOOKUP($N4,$I:$M,J$3,FALSE)</f>
        <v>Health or stress</v>
      </c>
      <c r="P4" s="27">
        <f t="shared" ref="P4:Q4" si="0">VLOOKUP($N4,$I:$M,K$3,FALSE)</f>
        <v>29.5</v>
      </c>
      <c r="Q4" s="27">
        <f t="shared" si="0"/>
        <v>32.6</v>
      </c>
      <c r="R4" s="27">
        <f>VLOOKUP($N4,$I:$M,M$3,FALSE)</f>
        <v>30.6</v>
      </c>
    </row>
    <row r="5" spans="1:18" x14ac:dyDescent="0.25">
      <c r="A5" t="s">
        <v>253</v>
      </c>
      <c r="B5">
        <v>0.12656105942502816</v>
      </c>
      <c r="C5">
        <v>11931</v>
      </c>
      <c r="D5">
        <v>0.20553913178777036</v>
      </c>
      <c r="E5">
        <v>6427</v>
      </c>
      <c r="F5">
        <v>0.15421069833315218</v>
      </c>
      <c r="G5">
        <v>18358</v>
      </c>
      <c r="I5" s="20">
        <f>RANK(M5,$M$4:$M$33,0)+COUNTIF($M$4:M5,M5)-1</f>
        <v>13</v>
      </c>
      <c r="J5" s="24" t="str">
        <f t="shared" ref="J5:J33" si="1">LEFT(RIGHT(A5,LEN(A5)-FIND("  ",A5)-1),FIND(" - ",RIGHT(A5,LEN(A5)-FIND("  ",A5)-1))-1)</f>
        <v>Academic support</v>
      </c>
      <c r="K5" s="107">
        <f>VALUE(FIXED(IF(C5&lt;N!$C$2,"",DropoutReasons!B5*100),1))</f>
        <v>12.7</v>
      </c>
      <c r="L5" s="107">
        <f>VALUE(FIXED(IF(E5&lt;N!$C$2,"",DropoutReasons!D5*100),1))</f>
        <v>20.6</v>
      </c>
      <c r="M5" s="107">
        <f>VALUE(FIXED(IF(G5&lt;N!$C$2,"",DropoutReasons!F5*100),1))</f>
        <v>15.4</v>
      </c>
      <c r="N5" s="23">
        <v>2</v>
      </c>
      <c r="O5" s="26" t="str">
        <f t="shared" ref="O5:O33" si="2">VLOOKUP($N5,$I:$M,J$3,FALSE)</f>
        <v>Study / life balance</v>
      </c>
      <c r="P5" s="27">
        <f t="shared" ref="P5:P33" si="3">VLOOKUP($N5,$I:$M,K$3,FALSE)</f>
        <v>30.2</v>
      </c>
      <c r="Q5" s="27">
        <f t="shared" ref="Q5:Q33" si="4">VLOOKUP($N5,$I:$M,L$3,FALSE)</f>
        <v>25.8</v>
      </c>
      <c r="R5" s="27">
        <f t="shared" ref="R5:R33" si="5">VLOOKUP($N5,$I:$M,M$3,FALSE)</f>
        <v>28.7</v>
      </c>
    </row>
    <row r="6" spans="1:18" x14ac:dyDescent="0.25">
      <c r="A6" t="s">
        <v>254</v>
      </c>
      <c r="B6">
        <v>4.7355628195456946E-2</v>
      </c>
      <c r="C6">
        <v>11931</v>
      </c>
      <c r="D6">
        <v>0.10331414345728927</v>
      </c>
      <c r="E6">
        <v>6427</v>
      </c>
      <c r="F6">
        <v>6.6946290445582507E-2</v>
      </c>
      <c r="G6">
        <v>18358</v>
      </c>
      <c r="I6" s="20">
        <f>RANK(M6,$M$4:$M$33,0)+COUNTIF($M$4:M6,M6)-1</f>
        <v>24</v>
      </c>
      <c r="J6" s="24" t="str">
        <f t="shared" si="1"/>
        <v>Administrative support</v>
      </c>
      <c r="K6" s="107">
        <f>VALUE(FIXED(IF(C6&lt;N!$C$2,"",DropoutReasons!B6*100),1))</f>
        <v>4.7</v>
      </c>
      <c r="L6" s="107">
        <f>VALUE(FIXED(IF(E6&lt;N!$C$2,"",DropoutReasons!D6*100),1))</f>
        <v>10.3</v>
      </c>
      <c r="M6" s="107">
        <f>VALUE(FIXED(IF(G6&lt;N!$C$2,"",DropoutReasons!F6*100),1))</f>
        <v>6.7</v>
      </c>
      <c r="N6" s="23">
        <v>3</v>
      </c>
      <c r="O6" s="26" t="str">
        <f t="shared" si="2"/>
        <v>Financial difficulties</v>
      </c>
      <c r="P6" s="27">
        <f t="shared" si="3"/>
        <v>27.7</v>
      </c>
      <c r="Q6" s="27">
        <f t="shared" si="4"/>
        <v>30</v>
      </c>
      <c r="R6" s="27">
        <f t="shared" si="5"/>
        <v>28.5</v>
      </c>
    </row>
    <row r="7" spans="1:18" x14ac:dyDescent="0.25">
      <c r="A7" t="s">
        <v>255</v>
      </c>
      <c r="B7">
        <v>0.22177520744279669</v>
      </c>
      <c r="C7">
        <v>11931</v>
      </c>
      <c r="D7">
        <v>0.19635911000466869</v>
      </c>
      <c r="E7">
        <v>6427</v>
      </c>
      <c r="F7">
        <v>0.21287721974071164</v>
      </c>
      <c r="G7">
        <v>18358</v>
      </c>
      <c r="I7" s="20">
        <f>RANK(M7,$M$4:$M$33,0)+COUNTIF($M$4:M7,M7)-1</f>
        <v>8</v>
      </c>
      <c r="J7" s="24" t="str">
        <f t="shared" si="1"/>
        <v>Boredom/lack of interest</v>
      </c>
      <c r="K7" s="107">
        <f>VALUE(FIXED(IF(C7&lt;N!$C$2,"",DropoutReasons!B7*100),1))</f>
        <v>22.2</v>
      </c>
      <c r="L7" s="107">
        <f>VALUE(FIXED(IF(E7&lt;N!$C$2,"",DropoutReasons!D7*100),1))</f>
        <v>19.600000000000001</v>
      </c>
      <c r="M7" s="107">
        <f>VALUE(FIXED(IF(G7&lt;N!$C$2,"",DropoutReasons!F7*100),1))</f>
        <v>21.3</v>
      </c>
      <c r="N7" s="23">
        <v>4</v>
      </c>
      <c r="O7" s="26" t="str">
        <f t="shared" si="2"/>
        <v>Workload difficulties</v>
      </c>
      <c r="P7" s="27">
        <f t="shared" si="3"/>
        <v>30.3</v>
      </c>
      <c r="Q7" s="27">
        <f t="shared" si="4"/>
        <v>24.9</v>
      </c>
      <c r="R7" s="27">
        <f t="shared" si="5"/>
        <v>28.4</v>
      </c>
    </row>
    <row r="8" spans="1:18" x14ac:dyDescent="0.25">
      <c r="A8" t="s">
        <v>256</v>
      </c>
      <c r="B8">
        <v>0.18757857681669529</v>
      </c>
      <c r="C8">
        <v>11931</v>
      </c>
      <c r="D8">
        <v>0.2176754317722118</v>
      </c>
      <c r="E8">
        <v>6427</v>
      </c>
      <c r="F8">
        <v>0.19811526310055438</v>
      </c>
      <c r="G8">
        <v>18358</v>
      </c>
      <c r="I8" s="20">
        <f>RANK(M8,$M$4:$M$33,0)+COUNTIF($M$4:M8,M8)-1</f>
        <v>11</v>
      </c>
      <c r="J8" s="24" t="str">
        <f t="shared" si="1"/>
        <v>Career prospects</v>
      </c>
      <c r="K8" s="107">
        <f>VALUE(FIXED(IF(C8&lt;N!$C$2,"",DropoutReasons!B8*100),1))</f>
        <v>18.8</v>
      </c>
      <c r="L8" s="107">
        <f>VALUE(FIXED(IF(E8&lt;N!$C$2,"",DropoutReasons!D8*100),1))</f>
        <v>21.8</v>
      </c>
      <c r="M8" s="107">
        <f>VALUE(FIXED(IF(G8&lt;N!$C$2,"",DropoutReasons!F8*100),1))</f>
        <v>19.8</v>
      </c>
      <c r="N8" s="23">
        <v>5</v>
      </c>
      <c r="O8" s="26" t="str">
        <f t="shared" si="2"/>
        <v>Expectations not met</v>
      </c>
      <c r="P8" s="27">
        <f t="shared" si="3"/>
        <v>21.7</v>
      </c>
      <c r="Q8" s="27">
        <f t="shared" si="4"/>
        <v>27.9</v>
      </c>
      <c r="R8" s="27">
        <f t="shared" si="5"/>
        <v>23.8</v>
      </c>
    </row>
    <row r="9" spans="1:18" x14ac:dyDescent="0.25">
      <c r="A9" t="s">
        <v>257</v>
      </c>
      <c r="B9">
        <v>0.22906713603218479</v>
      </c>
      <c r="C9">
        <v>11931</v>
      </c>
      <c r="D9">
        <v>0.14936984596234565</v>
      </c>
      <c r="E9">
        <v>6427</v>
      </c>
      <c r="F9">
        <v>0.20116570432508979</v>
      </c>
      <c r="G9">
        <v>18358</v>
      </c>
      <c r="I9" s="20">
        <f>RANK(M9,$M$4:$M$33,0)+COUNTIF($M$4:M9,M9)-1</f>
        <v>10</v>
      </c>
      <c r="J9" s="24" t="str">
        <f t="shared" si="1"/>
        <v>Change of direction</v>
      </c>
      <c r="K9" s="107">
        <f>VALUE(FIXED(IF(C9&lt;N!$C$2,"",DropoutReasons!B9*100),1))</f>
        <v>22.9</v>
      </c>
      <c r="L9" s="107">
        <f>VALUE(FIXED(IF(E9&lt;N!$C$2,"",DropoutReasons!D9*100),1))</f>
        <v>14.9</v>
      </c>
      <c r="M9" s="107">
        <f>VALUE(FIXED(IF(G9&lt;N!$C$2,"",DropoutReasons!F9*100),1))</f>
        <v>20.100000000000001</v>
      </c>
      <c r="N9" s="23">
        <v>6</v>
      </c>
      <c r="O9" s="26" t="str">
        <f t="shared" si="2"/>
        <v>Need to do paid work</v>
      </c>
      <c r="P9" s="27">
        <f t="shared" si="3"/>
        <v>22.6</v>
      </c>
      <c r="Q9" s="27">
        <f t="shared" si="4"/>
        <v>25.1</v>
      </c>
      <c r="R9" s="27">
        <f t="shared" si="5"/>
        <v>23.5</v>
      </c>
    </row>
    <row r="10" spans="1:18" x14ac:dyDescent="0.25">
      <c r="A10" t="s">
        <v>258</v>
      </c>
      <c r="B10">
        <v>0.12815354957673211</v>
      </c>
      <c r="C10">
        <v>11931</v>
      </c>
      <c r="D10">
        <v>8.5420880659717008E-2</v>
      </c>
      <c r="E10">
        <v>6427</v>
      </c>
      <c r="F10">
        <v>0.11319315829611071</v>
      </c>
      <c r="G10">
        <v>18358</v>
      </c>
      <c r="I10" s="20">
        <f>RANK(M10,$M$4:$M$33,0)+COUNTIF($M$4:M10,M10)-1</f>
        <v>18</v>
      </c>
      <c r="J10" s="24" t="str">
        <f t="shared" si="1"/>
        <v>Commuting difficulties</v>
      </c>
      <c r="K10" s="107">
        <f>VALUE(FIXED(IF(C10&lt;N!$C$2,"",DropoutReasons!B10*100),1))</f>
        <v>12.8</v>
      </c>
      <c r="L10" s="107">
        <f>VALUE(FIXED(IF(E10&lt;N!$C$2,"",DropoutReasons!D10*100),1))</f>
        <v>8.5</v>
      </c>
      <c r="M10" s="107">
        <f>VALUE(FIXED(IF(G10&lt;N!$C$2,"",DropoutReasons!F10*100),1))</f>
        <v>11.3</v>
      </c>
      <c r="N10" s="23">
        <v>7</v>
      </c>
      <c r="O10" s="26" t="str">
        <f t="shared" si="2"/>
        <v>Personal reasons</v>
      </c>
      <c r="P10" s="27">
        <f t="shared" si="3"/>
        <v>24.1</v>
      </c>
      <c r="Q10" s="27">
        <f t="shared" si="4"/>
        <v>22.2</v>
      </c>
      <c r="R10" s="27">
        <f t="shared" si="5"/>
        <v>23.5</v>
      </c>
    </row>
    <row r="11" spans="1:18" x14ac:dyDescent="0.25">
      <c r="A11" t="s">
        <v>259</v>
      </c>
      <c r="B11">
        <v>9.1610091358645618E-2</v>
      </c>
      <c r="C11">
        <v>11931</v>
      </c>
      <c r="D11">
        <v>8.9933094756496176E-2</v>
      </c>
      <c r="E11">
        <v>6427</v>
      </c>
      <c r="F11">
        <v>9.1022987253514473E-2</v>
      </c>
      <c r="G11">
        <v>18358</v>
      </c>
      <c r="I11" s="20">
        <f>RANK(M11,$M$4:$M$33,0)+COUNTIF($M$4:M11,M11)-1</f>
        <v>20</v>
      </c>
      <c r="J11" s="24" t="str">
        <f t="shared" si="1"/>
        <v>Fee difficulties</v>
      </c>
      <c r="K11" s="107">
        <f>VALUE(FIXED(IF(C11&lt;N!$C$2,"",DropoutReasons!B11*100),1))</f>
        <v>9.1999999999999993</v>
      </c>
      <c r="L11" s="107">
        <f>VALUE(FIXED(IF(E11&lt;N!$C$2,"",DropoutReasons!D11*100),1))</f>
        <v>9</v>
      </c>
      <c r="M11" s="107">
        <f>VALUE(FIXED(IF(G11&lt;N!$C$2,"",DropoutReasons!F11*100),1))</f>
        <v>9.1</v>
      </c>
      <c r="N11" s="23">
        <v>8</v>
      </c>
      <c r="O11" s="26" t="str">
        <f t="shared" si="2"/>
        <v>Boredom/lack of interest</v>
      </c>
      <c r="P11" s="27">
        <f t="shared" si="3"/>
        <v>22.2</v>
      </c>
      <c r="Q11" s="27">
        <f t="shared" si="4"/>
        <v>19.600000000000001</v>
      </c>
      <c r="R11" s="27">
        <f t="shared" si="5"/>
        <v>21.3</v>
      </c>
    </row>
    <row r="12" spans="1:18" x14ac:dyDescent="0.25">
      <c r="A12" t="s">
        <v>260</v>
      </c>
      <c r="B12">
        <v>0.3034950968066385</v>
      </c>
      <c r="C12">
        <v>11931</v>
      </c>
      <c r="D12">
        <v>0.24894974327057798</v>
      </c>
      <c r="E12">
        <v>6427</v>
      </c>
      <c r="F12">
        <v>0.28439917202309561</v>
      </c>
      <c r="G12">
        <v>18358</v>
      </c>
      <c r="I12" s="20">
        <f>RANK(M12,$M$4:$M$33,0)+COUNTIF($M$4:M12,M12)-1</f>
        <v>4</v>
      </c>
      <c r="J12" s="24" t="str">
        <f t="shared" si="1"/>
        <v>Workload difficulties</v>
      </c>
      <c r="K12" s="107">
        <f>VALUE(FIXED(IF(C12&lt;N!$C$2,"",DropoutReasons!B12*100),1))</f>
        <v>30.3</v>
      </c>
      <c r="L12" s="107">
        <f>VALUE(FIXED(IF(E12&lt;N!$C$2,"",DropoutReasons!D12*100),1))</f>
        <v>24.9</v>
      </c>
      <c r="M12" s="107">
        <f>VALUE(FIXED(IF(G12&lt;N!$C$2,"",DropoutReasons!F12*100),1))</f>
        <v>28.4</v>
      </c>
      <c r="N12" s="23">
        <v>9</v>
      </c>
      <c r="O12" s="26" t="str">
        <f t="shared" si="2"/>
        <v>Need a break</v>
      </c>
      <c r="P12" s="27">
        <f t="shared" si="3"/>
        <v>18.7</v>
      </c>
      <c r="Q12" s="27">
        <f t="shared" si="4"/>
        <v>23.3</v>
      </c>
      <c r="R12" s="27">
        <f t="shared" si="5"/>
        <v>20.3</v>
      </c>
    </row>
    <row r="13" spans="1:18" x14ac:dyDescent="0.25">
      <c r="A13" t="s">
        <v>261</v>
      </c>
      <c r="B13">
        <v>0.21674629117425126</v>
      </c>
      <c r="C13">
        <v>11931</v>
      </c>
      <c r="D13">
        <v>0.27851252528395809</v>
      </c>
      <c r="E13">
        <v>6427</v>
      </c>
      <c r="F13">
        <v>0.23837019283146293</v>
      </c>
      <c r="G13">
        <v>18358</v>
      </c>
      <c r="I13" s="20">
        <f>RANK(M13,$M$4:$M$33,0)+COUNTIF($M$4:M13,M13)-1</f>
        <v>5</v>
      </c>
      <c r="J13" s="24" t="str">
        <f t="shared" si="1"/>
        <v>Expectations not met</v>
      </c>
      <c r="K13" s="107">
        <f>VALUE(FIXED(IF(C13&lt;N!$C$2,"",DropoutReasons!B13*100),1))</f>
        <v>21.7</v>
      </c>
      <c r="L13" s="107">
        <f>VALUE(FIXED(IF(E13&lt;N!$C$2,"",DropoutReasons!D13*100),1))</f>
        <v>27.9</v>
      </c>
      <c r="M13" s="107">
        <f>VALUE(FIXED(IF(G13&lt;N!$C$2,"",DropoutReasons!F13*100),1))</f>
        <v>23.8</v>
      </c>
      <c r="N13" s="23">
        <v>10</v>
      </c>
      <c r="O13" s="26" t="str">
        <f t="shared" si="2"/>
        <v>Change of direction</v>
      </c>
      <c r="P13" s="27">
        <f t="shared" si="3"/>
        <v>22.9</v>
      </c>
      <c r="Q13" s="27">
        <f t="shared" si="4"/>
        <v>14.9</v>
      </c>
      <c r="R13" s="27">
        <f t="shared" si="5"/>
        <v>20.100000000000001</v>
      </c>
    </row>
    <row r="14" spans="1:18" x14ac:dyDescent="0.25">
      <c r="A14" t="s">
        <v>262</v>
      </c>
      <c r="B14">
        <v>0.17441957924733925</v>
      </c>
      <c r="C14">
        <v>11931</v>
      </c>
      <c r="D14">
        <v>0.18624552668430075</v>
      </c>
      <c r="E14">
        <v>6427</v>
      </c>
      <c r="F14">
        <v>0.17855975596470222</v>
      </c>
      <c r="G14">
        <v>18358</v>
      </c>
      <c r="I14" s="20">
        <f>RANK(M14,$M$4:$M$33,0)+COUNTIF($M$4:M14,M14)-1</f>
        <v>12</v>
      </c>
      <c r="J14" s="24" t="str">
        <f t="shared" si="1"/>
        <v>Family responsibilities</v>
      </c>
      <c r="K14" s="107">
        <f>VALUE(FIXED(IF(C14&lt;N!$C$2,"",DropoutReasons!B14*100),1))</f>
        <v>17.399999999999999</v>
      </c>
      <c r="L14" s="107">
        <f>VALUE(FIXED(IF(E14&lt;N!$C$2,"",DropoutReasons!D14*100),1))</f>
        <v>18.600000000000001</v>
      </c>
      <c r="M14" s="107">
        <f>VALUE(FIXED(IF(G14&lt;N!$C$2,"",DropoutReasons!F14*100),1))</f>
        <v>17.899999999999999</v>
      </c>
      <c r="N14" s="23">
        <v>11</v>
      </c>
      <c r="O14" s="26" t="str">
        <f t="shared" si="2"/>
        <v>Career prospects</v>
      </c>
      <c r="P14" s="27">
        <f t="shared" si="3"/>
        <v>18.8</v>
      </c>
      <c r="Q14" s="27">
        <f t="shared" si="4"/>
        <v>21.8</v>
      </c>
      <c r="R14" s="27">
        <f t="shared" si="5"/>
        <v>19.8</v>
      </c>
    </row>
    <row r="15" spans="1:18" x14ac:dyDescent="0.25">
      <c r="A15" t="s">
        <v>263</v>
      </c>
      <c r="B15">
        <v>0.27700947112563867</v>
      </c>
      <c r="C15">
        <v>11931</v>
      </c>
      <c r="D15">
        <v>0.29967325346195772</v>
      </c>
      <c r="E15">
        <v>6427</v>
      </c>
      <c r="F15">
        <v>0.28494389367033435</v>
      </c>
      <c r="G15">
        <v>18358</v>
      </c>
      <c r="I15" s="20">
        <f>RANK(M15,$M$4:$M$33,0)+COUNTIF($M$4:M15,M15)-1</f>
        <v>3</v>
      </c>
      <c r="J15" s="24" t="str">
        <f t="shared" si="1"/>
        <v>Financial difficulties</v>
      </c>
      <c r="K15" s="107">
        <f>VALUE(FIXED(IF(C15&lt;N!$C$2,"",DropoutReasons!B15*100),1))</f>
        <v>27.7</v>
      </c>
      <c r="L15" s="107">
        <f>VALUE(FIXED(IF(E15&lt;N!$C$2,"",DropoutReasons!D15*100),1))</f>
        <v>30</v>
      </c>
      <c r="M15" s="107">
        <f>VALUE(FIXED(IF(G15&lt;N!$C$2,"",DropoutReasons!F15*100),1))</f>
        <v>28.5</v>
      </c>
      <c r="N15" s="23">
        <v>12</v>
      </c>
      <c r="O15" s="26" t="str">
        <f t="shared" si="2"/>
        <v>Family responsibilities</v>
      </c>
      <c r="P15" s="27">
        <f t="shared" si="3"/>
        <v>17.399999999999999</v>
      </c>
      <c r="Q15" s="27">
        <f t="shared" si="4"/>
        <v>18.600000000000001</v>
      </c>
      <c r="R15" s="27">
        <f t="shared" si="5"/>
        <v>17.899999999999999</v>
      </c>
    </row>
    <row r="16" spans="1:18" x14ac:dyDescent="0.25">
      <c r="A16" t="s">
        <v>264</v>
      </c>
      <c r="B16">
        <v>0.14793395356633948</v>
      </c>
      <c r="C16">
        <v>11931</v>
      </c>
      <c r="D16">
        <v>6.9550334526217436E-2</v>
      </c>
      <c r="E16">
        <v>6427</v>
      </c>
      <c r="F16">
        <v>0.12049242836910354</v>
      </c>
      <c r="G16">
        <v>18358</v>
      </c>
      <c r="I16" s="20">
        <f>RANK(M16,$M$4:$M$33,0)+COUNTIF($M$4:M16,M16)-1</f>
        <v>17</v>
      </c>
      <c r="J16" s="24" t="str">
        <f t="shared" si="1"/>
        <v>Gap year / deferral</v>
      </c>
      <c r="K16" s="107">
        <f>VALUE(FIXED(IF(C16&lt;N!$C$2,"",DropoutReasons!B16*100),1))</f>
        <v>14.8</v>
      </c>
      <c r="L16" s="107">
        <f>VALUE(FIXED(IF(E16&lt;N!$C$2,"",DropoutReasons!D16*100),1))</f>
        <v>7</v>
      </c>
      <c r="M16" s="107">
        <f>VALUE(FIXED(IF(G16&lt;N!$C$2,"",DropoutReasons!F16*100),1))</f>
        <v>12</v>
      </c>
      <c r="N16" s="23">
        <v>13</v>
      </c>
      <c r="O16" s="26" t="str">
        <f t="shared" si="2"/>
        <v>Academic support</v>
      </c>
      <c r="P16" s="27">
        <f t="shared" si="3"/>
        <v>12.7</v>
      </c>
      <c r="Q16" s="27">
        <f t="shared" si="4"/>
        <v>20.6</v>
      </c>
      <c r="R16" s="27">
        <f t="shared" si="5"/>
        <v>15.4</v>
      </c>
    </row>
    <row r="17" spans="1:18" x14ac:dyDescent="0.25">
      <c r="A17" t="s">
        <v>265</v>
      </c>
      <c r="B17">
        <v>3.5956751320090581E-2</v>
      </c>
      <c r="C17">
        <v>11931</v>
      </c>
      <c r="D17">
        <v>3.9365178154659987E-2</v>
      </c>
      <c r="E17">
        <v>6427</v>
      </c>
      <c r="F17">
        <v>3.7150016341649696E-2</v>
      </c>
      <c r="G17">
        <v>18358</v>
      </c>
      <c r="I17" s="20">
        <f>RANK(M17,$M$4:$M$33,0)+COUNTIF($M$4:M17,M17)-1</f>
        <v>29</v>
      </c>
      <c r="J17" s="24" t="str">
        <f t="shared" si="1"/>
        <v>Government assistance</v>
      </c>
      <c r="K17" s="107">
        <f>VALUE(FIXED(IF(C17&lt;N!$C$2,"",DropoutReasons!B17*100),1))</f>
        <v>3.6</v>
      </c>
      <c r="L17" s="107">
        <f>VALUE(FIXED(IF(E17&lt;N!$C$2,"",DropoutReasons!D17*100),1))</f>
        <v>3.9</v>
      </c>
      <c r="M17" s="107">
        <f>VALUE(FIXED(IF(G17&lt;N!$C$2,"",DropoutReasons!F17*100),1))</f>
        <v>3.7</v>
      </c>
      <c r="N17" s="23">
        <v>14</v>
      </c>
      <c r="O17" s="26" t="str">
        <f t="shared" si="2"/>
        <v>Paid work responsibilities</v>
      </c>
      <c r="P17" s="27">
        <f t="shared" si="3"/>
        <v>13.5</v>
      </c>
      <c r="Q17" s="27">
        <f t="shared" si="4"/>
        <v>16.399999999999999</v>
      </c>
      <c r="R17" s="27">
        <f t="shared" si="5"/>
        <v>14.5</v>
      </c>
    </row>
    <row r="18" spans="1:18" x14ac:dyDescent="0.25">
      <c r="A18" t="s">
        <v>266</v>
      </c>
      <c r="B18">
        <v>1.0057832537088239E-2</v>
      </c>
      <c r="C18">
        <v>11931</v>
      </c>
      <c r="D18">
        <v>0.13209895752295009</v>
      </c>
      <c r="E18">
        <v>6427</v>
      </c>
      <c r="F18">
        <v>5.2783527617387783E-2</v>
      </c>
      <c r="G18">
        <v>18358</v>
      </c>
      <c r="I18" s="20">
        <f>RANK(M18,$M$4:$M$33,0)+COUNTIF($M$4:M18,M18)-1</f>
        <v>27</v>
      </c>
      <c r="J18" s="24" t="str">
        <f t="shared" si="1"/>
        <v>Graduating</v>
      </c>
      <c r="K18" s="107">
        <f>VALUE(FIXED(IF(C18&lt;N!$C$2,"",DropoutReasons!B18*100),1))</f>
        <v>1</v>
      </c>
      <c r="L18" s="107">
        <f>VALUE(FIXED(IF(E18&lt;N!$C$2,"",DropoutReasons!D18*100),1))</f>
        <v>13.2</v>
      </c>
      <c r="M18" s="107">
        <f>VALUE(FIXED(IF(G18&lt;N!$C$2,"",DropoutReasons!F18*100),1))</f>
        <v>5.3</v>
      </c>
      <c r="N18" s="23">
        <v>15</v>
      </c>
      <c r="O18" s="26" t="str">
        <f t="shared" si="2"/>
        <v>Quality concerns</v>
      </c>
      <c r="P18" s="27">
        <f t="shared" si="3"/>
        <v>11.7</v>
      </c>
      <c r="Q18" s="27">
        <f t="shared" si="4"/>
        <v>19.7</v>
      </c>
      <c r="R18" s="27">
        <f t="shared" si="5"/>
        <v>14.5</v>
      </c>
    </row>
    <row r="19" spans="1:18" x14ac:dyDescent="0.25">
      <c r="A19" t="s">
        <v>267</v>
      </c>
      <c r="B19">
        <v>0.2951135696923991</v>
      </c>
      <c r="C19">
        <v>11931</v>
      </c>
      <c r="D19">
        <v>0.32550178932627938</v>
      </c>
      <c r="E19">
        <v>6427</v>
      </c>
      <c r="F19">
        <v>0.3057522605948359</v>
      </c>
      <c r="G19">
        <v>18358</v>
      </c>
      <c r="I19" s="20">
        <f>RANK(M19,$M$4:$M$33,0)+COUNTIF($M$4:M19,M19)-1</f>
        <v>1</v>
      </c>
      <c r="J19" s="24" t="str">
        <f t="shared" si="1"/>
        <v>Health or stress</v>
      </c>
      <c r="K19" s="107">
        <f>VALUE(FIXED(IF(C19&lt;N!$C$2,"",DropoutReasons!B19*100),1))</f>
        <v>29.5</v>
      </c>
      <c r="L19" s="107">
        <f>VALUE(FIXED(IF(E19&lt;N!$C$2,"",DropoutReasons!D19*100),1))</f>
        <v>32.6</v>
      </c>
      <c r="M19" s="107">
        <f>VALUE(FIXED(IF(G19&lt;N!$C$2,"",DropoutReasons!F19*100),1))</f>
        <v>30.6</v>
      </c>
      <c r="N19" s="23">
        <v>16</v>
      </c>
      <c r="O19" s="26" t="str">
        <f t="shared" si="2"/>
        <v>Other</v>
      </c>
      <c r="P19" s="27">
        <f t="shared" si="3"/>
        <v>13.3</v>
      </c>
      <c r="Q19" s="27">
        <f t="shared" si="4"/>
        <v>13</v>
      </c>
      <c r="R19" s="27">
        <f t="shared" si="5"/>
        <v>13.2</v>
      </c>
    </row>
    <row r="20" spans="1:18" x14ac:dyDescent="0.25">
      <c r="A20" t="s">
        <v>268</v>
      </c>
      <c r="B20">
        <v>5.758109127483025E-2</v>
      </c>
      <c r="C20">
        <v>11931</v>
      </c>
      <c r="D20">
        <v>7.7485607592967229E-2</v>
      </c>
      <c r="E20">
        <v>6427</v>
      </c>
      <c r="F20">
        <v>6.4549515197733776E-2</v>
      </c>
      <c r="G20">
        <v>18358</v>
      </c>
      <c r="I20" s="20">
        <f>RANK(M20,$M$4:$M$33,0)+COUNTIF($M$4:M20,M20)-1</f>
        <v>25</v>
      </c>
      <c r="J20" s="24" t="str">
        <f t="shared" si="1"/>
        <v>Institution reputation</v>
      </c>
      <c r="K20" s="107">
        <f>VALUE(FIXED(IF(C20&lt;N!$C$2,"",DropoutReasons!B20*100),1))</f>
        <v>5.8</v>
      </c>
      <c r="L20" s="107">
        <f>VALUE(FIXED(IF(E20&lt;N!$C$2,"",DropoutReasons!D20*100),1))</f>
        <v>7.7</v>
      </c>
      <c r="M20" s="107">
        <f>VALUE(FIXED(IF(G20&lt;N!$C$2,"",DropoutReasons!F20*100),1))</f>
        <v>6.5</v>
      </c>
      <c r="N20" s="23">
        <v>17</v>
      </c>
      <c r="O20" s="26" t="str">
        <f t="shared" si="2"/>
        <v>Gap year / deferral</v>
      </c>
      <c r="P20" s="27">
        <f t="shared" si="3"/>
        <v>14.8</v>
      </c>
      <c r="Q20" s="27">
        <f t="shared" si="4"/>
        <v>7</v>
      </c>
      <c r="R20" s="27">
        <f t="shared" si="5"/>
        <v>12</v>
      </c>
    </row>
    <row r="21" spans="1:18" x14ac:dyDescent="0.25">
      <c r="A21" t="s">
        <v>269</v>
      </c>
      <c r="B21">
        <v>5.6910569105691054E-2</v>
      </c>
      <c r="C21">
        <v>11931</v>
      </c>
      <c r="D21">
        <v>4.045433328146885E-2</v>
      </c>
      <c r="E21">
        <v>6427</v>
      </c>
      <c r="F21">
        <v>5.1149362675672772E-2</v>
      </c>
      <c r="G21">
        <v>18358</v>
      </c>
      <c r="I21" s="20">
        <f>RANK(M21,$M$4:$M$33,0)+COUNTIF($M$4:M21,M21)-1</f>
        <v>28</v>
      </c>
      <c r="J21" s="24" t="str">
        <f t="shared" si="1"/>
        <v>Moving residence</v>
      </c>
      <c r="K21" s="107">
        <f>VALUE(FIXED(IF(C21&lt;N!$C$2,"",DropoutReasons!B21*100),1))</f>
        <v>5.7</v>
      </c>
      <c r="L21" s="107">
        <f>VALUE(FIXED(IF(E21&lt;N!$C$2,"",DropoutReasons!D21*100),1))</f>
        <v>4</v>
      </c>
      <c r="M21" s="107">
        <f>VALUE(FIXED(IF(G21&lt;N!$C$2,"",DropoutReasons!F21*100),1))</f>
        <v>5.0999999999999996</v>
      </c>
      <c r="N21" s="23">
        <v>18</v>
      </c>
      <c r="O21" s="26" t="str">
        <f t="shared" si="2"/>
        <v>Commuting difficulties</v>
      </c>
      <c r="P21" s="27">
        <f t="shared" si="3"/>
        <v>12.8</v>
      </c>
      <c r="Q21" s="27">
        <f t="shared" si="4"/>
        <v>8.5</v>
      </c>
      <c r="R21" s="27">
        <f t="shared" si="5"/>
        <v>11.3</v>
      </c>
    </row>
    <row r="22" spans="1:18" x14ac:dyDescent="0.25">
      <c r="A22" t="s">
        <v>270</v>
      </c>
      <c r="B22">
        <v>0.18682423937641432</v>
      </c>
      <c r="C22">
        <v>11931</v>
      </c>
      <c r="D22">
        <v>0.23261241636844596</v>
      </c>
      <c r="E22">
        <v>6427</v>
      </c>
      <c r="F22">
        <v>0.2028543414315277</v>
      </c>
      <c r="G22">
        <v>18358</v>
      </c>
      <c r="I22" s="20">
        <f>RANK(M22,$M$4:$M$33,0)+COUNTIF($M$4:M22,M22)-1</f>
        <v>9</v>
      </c>
      <c r="J22" s="24" t="str">
        <f t="shared" si="1"/>
        <v>Need a break</v>
      </c>
      <c r="K22" s="107">
        <f>VALUE(FIXED(IF(C22&lt;N!$C$2,"",DropoutReasons!B22*100),1))</f>
        <v>18.7</v>
      </c>
      <c r="L22" s="107">
        <f>VALUE(FIXED(IF(E22&lt;N!$C$2,"",DropoutReasons!D22*100),1))</f>
        <v>23.3</v>
      </c>
      <c r="M22" s="107">
        <f>VALUE(FIXED(IF(G22&lt;N!$C$2,"",DropoutReasons!F22*100),1))</f>
        <v>20.3</v>
      </c>
      <c r="N22" s="23">
        <v>19</v>
      </c>
      <c r="O22" s="26" t="str">
        <f t="shared" si="2"/>
        <v>Academic exchange</v>
      </c>
      <c r="P22" s="27">
        <f t="shared" si="3"/>
        <v>11.5</v>
      </c>
      <c r="Q22" s="27">
        <f t="shared" si="4"/>
        <v>7.9</v>
      </c>
      <c r="R22" s="27">
        <f t="shared" si="5"/>
        <v>10.199999999999999</v>
      </c>
    </row>
    <row r="23" spans="1:18" x14ac:dyDescent="0.25">
      <c r="A23" t="s">
        <v>271</v>
      </c>
      <c r="B23">
        <v>0.22613360154220097</v>
      </c>
      <c r="C23">
        <v>11931</v>
      </c>
      <c r="D23">
        <v>0.2506612727555626</v>
      </c>
      <c r="E23">
        <v>6427</v>
      </c>
      <c r="F23">
        <v>0.23472055779496698</v>
      </c>
      <c r="G23">
        <v>18358</v>
      </c>
      <c r="I23" s="20">
        <f>RANK(M23,$M$4:$M$33,0)+COUNTIF($M$4:M23,M23)-1</f>
        <v>6</v>
      </c>
      <c r="J23" s="24" t="str">
        <f t="shared" si="1"/>
        <v>Need to do paid work</v>
      </c>
      <c r="K23" s="107">
        <f>VALUE(FIXED(IF(C23&lt;N!$C$2,"",DropoutReasons!B23*100),1))</f>
        <v>22.6</v>
      </c>
      <c r="L23" s="107">
        <f>VALUE(FIXED(IF(E23&lt;N!$C$2,"",DropoutReasons!D23*100),1))</f>
        <v>25.1</v>
      </c>
      <c r="M23" s="107">
        <f>VALUE(FIXED(IF(G23&lt;N!$C$2,"",DropoutReasons!F23*100),1))</f>
        <v>23.5</v>
      </c>
      <c r="N23" s="23">
        <v>20</v>
      </c>
      <c r="O23" s="26" t="str">
        <f t="shared" si="2"/>
        <v>Fee difficulties</v>
      </c>
      <c r="P23" s="27">
        <f t="shared" si="3"/>
        <v>9.1999999999999993</v>
      </c>
      <c r="Q23" s="27">
        <f t="shared" si="4"/>
        <v>9</v>
      </c>
      <c r="R23" s="27">
        <f t="shared" si="5"/>
        <v>9.1</v>
      </c>
    </row>
    <row r="24" spans="1:18" x14ac:dyDescent="0.25">
      <c r="A24" t="s">
        <v>272</v>
      </c>
      <c r="B24">
        <v>9.487888693319918E-2</v>
      </c>
      <c r="C24">
        <v>11931</v>
      </c>
      <c r="D24">
        <v>8.0130698615216961E-2</v>
      </c>
      <c r="E24">
        <v>6427</v>
      </c>
      <c r="F24">
        <v>8.9715655300141667E-2</v>
      </c>
      <c r="G24">
        <v>18358</v>
      </c>
      <c r="I24" s="20">
        <f>RANK(M24,$M$4:$M$33,0)+COUNTIF($M$4:M24,M24)-1</f>
        <v>21</v>
      </c>
      <c r="J24" s="24" t="str">
        <f t="shared" si="1"/>
        <v>Other opportunities</v>
      </c>
      <c r="K24" s="107">
        <f>VALUE(FIXED(IF(C24&lt;N!$C$2,"",DropoutReasons!B24*100),1))</f>
        <v>9.5</v>
      </c>
      <c r="L24" s="107">
        <f>VALUE(FIXED(IF(E24&lt;N!$C$2,"",DropoutReasons!D24*100),1))</f>
        <v>8</v>
      </c>
      <c r="M24" s="107">
        <f>VALUE(FIXED(IF(G24&lt;N!$C$2,"",DropoutReasons!F24*100),1))</f>
        <v>9</v>
      </c>
      <c r="N24" s="23">
        <v>21</v>
      </c>
      <c r="O24" s="26" t="str">
        <f t="shared" si="2"/>
        <v>Other opportunities</v>
      </c>
      <c r="P24" s="27">
        <f t="shared" si="3"/>
        <v>9.5</v>
      </c>
      <c r="Q24" s="27">
        <f t="shared" si="4"/>
        <v>8</v>
      </c>
      <c r="R24" s="27">
        <f t="shared" si="5"/>
        <v>9</v>
      </c>
    </row>
    <row r="25" spans="1:18" x14ac:dyDescent="0.25">
      <c r="A25" t="s">
        <v>273</v>
      </c>
      <c r="B25">
        <v>0.13519403235269403</v>
      </c>
      <c r="C25">
        <v>11931</v>
      </c>
      <c r="D25">
        <v>0.163684456200405</v>
      </c>
      <c r="E25">
        <v>6427</v>
      </c>
      <c r="F25">
        <v>0.14516831898899643</v>
      </c>
      <c r="G25">
        <v>18358</v>
      </c>
      <c r="I25" s="20">
        <f>RANK(M25,$M$4:$M$33,0)+COUNTIF($M$4:M25,M25)-1</f>
        <v>14</v>
      </c>
      <c r="J25" s="24" t="str">
        <f t="shared" si="1"/>
        <v>Paid work responsibilities</v>
      </c>
      <c r="K25" s="107">
        <f>VALUE(FIXED(IF(C25&lt;N!$C$2,"",DropoutReasons!B25*100),1))</f>
        <v>13.5</v>
      </c>
      <c r="L25" s="107">
        <f>VALUE(FIXED(IF(E25&lt;N!$C$2,"",DropoutReasons!D25*100),1))</f>
        <v>16.399999999999999</v>
      </c>
      <c r="M25" s="107">
        <f>VALUE(FIXED(IF(G25&lt;N!$C$2,"",DropoutReasons!F25*100),1))</f>
        <v>14.5</v>
      </c>
      <c r="N25" s="23">
        <v>22</v>
      </c>
      <c r="O25" s="26" t="str">
        <f t="shared" si="2"/>
        <v>Social reasons</v>
      </c>
      <c r="P25" s="27">
        <f t="shared" si="3"/>
        <v>9.4</v>
      </c>
      <c r="Q25" s="27">
        <f t="shared" si="4"/>
        <v>5</v>
      </c>
      <c r="R25" s="27">
        <f t="shared" si="5"/>
        <v>7.8</v>
      </c>
    </row>
    <row r="26" spans="1:18" x14ac:dyDescent="0.25">
      <c r="A26" t="s">
        <v>274</v>
      </c>
      <c r="B26">
        <v>0.24105271980554846</v>
      </c>
      <c r="C26">
        <v>11931</v>
      </c>
      <c r="D26">
        <v>0.22249883304807827</v>
      </c>
      <c r="E26">
        <v>6427</v>
      </c>
      <c r="F26">
        <v>0.23455714130079547</v>
      </c>
      <c r="G26">
        <v>18358</v>
      </c>
      <c r="I26" s="20">
        <f>RANK(M26,$M$4:$M$33,0)+COUNTIF($M$4:M26,M26)-1</f>
        <v>7</v>
      </c>
      <c r="J26" s="24" t="str">
        <f t="shared" si="1"/>
        <v>Personal reasons</v>
      </c>
      <c r="K26" s="107">
        <f>VALUE(FIXED(IF(C26&lt;N!$C$2,"",DropoutReasons!B26*100),1))</f>
        <v>24.1</v>
      </c>
      <c r="L26" s="107">
        <f>VALUE(FIXED(IF(E26&lt;N!$C$2,"",DropoutReasons!D26*100),1))</f>
        <v>22.2</v>
      </c>
      <c r="M26" s="107">
        <f>VALUE(FIXED(IF(G26&lt;N!$C$2,"",DropoutReasons!F26*100),1))</f>
        <v>23.5</v>
      </c>
      <c r="N26" s="23">
        <v>23</v>
      </c>
      <c r="O26" s="26" t="str">
        <f t="shared" si="2"/>
        <v>Travel or tourism</v>
      </c>
      <c r="P26" s="27">
        <f t="shared" si="3"/>
        <v>8.3000000000000007</v>
      </c>
      <c r="Q26" s="27">
        <f t="shared" si="4"/>
        <v>5.5</v>
      </c>
      <c r="R26" s="27">
        <f t="shared" si="5"/>
        <v>7.3</v>
      </c>
    </row>
    <row r="27" spans="1:18" x14ac:dyDescent="0.25">
      <c r="A27" t="s">
        <v>275</v>
      </c>
      <c r="B27">
        <v>0.11742519487050528</v>
      </c>
      <c r="C27">
        <v>11931</v>
      </c>
      <c r="D27">
        <v>0.19744826513147648</v>
      </c>
      <c r="E27">
        <v>6427</v>
      </c>
      <c r="F27">
        <v>0.14544067981261577</v>
      </c>
      <c r="G27">
        <v>18358</v>
      </c>
      <c r="I27" s="20">
        <f>RANK(M27,$M$4:$M$33,0)+COUNTIF($M$4:M27,M27)-1</f>
        <v>15</v>
      </c>
      <c r="J27" s="24" t="str">
        <f t="shared" si="1"/>
        <v>Quality concerns</v>
      </c>
      <c r="K27" s="107">
        <f>VALUE(FIXED(IF(C27&lt;N!$C$2,"",DropoutReasons!B27*100),1))</f>
        <v>11.7</v>
      </c>
      <c r="L27" s="107">
        <f>VALUE(FIXED(IF(E27&lt;N!$C$2,"",DropoutReasons!D27*100),1))</f>
        <v>19.7</v>
      </c>
      <c r="M27" s="107">
        <f>VALUE(FIXED(IF(G27&lt;N!$C$2,"",DropoutReasons!F27*100),1))</f>
        <v>14.5</v>
      </c>
      <c r="N27" s="23">
        <v>24</v>
      </c>
      <c r="O27" s="26" t="str">
        <f t="shared" si="2"/>
        <v>Administrative support</v>
      </c>
      <c r="P27" s="27">
        <f t="shared" si="3"/>
        <v>4.7</v>
      </c>
      <c r="Q27" s="27">
        <f t="shared" si="4"/>
        <v>10.3</v>
      </c>
      <c r="R27" s="27">
        <f t="shared" si="5"/>
        <v>6.7</v>
      </c>
    </row>
    <row r="28" spans="1:18" x14ac:dyDescent="0.25">
      <c r="A28" t="s">
        <v>276</v>
      </c>
      <c r="B28">
        <v>2.9083899086413529E-2</v>
      </c>
      <c r="C28">
        <v>11931</v>
      </c>
      <c r="D28">
        <v>2.2561070483896072E-2</v>
      </c>
      <c r="E28">
        <v>6427</v>
      </c>
      <c r="F28">
        <v>2.6800305044122383E-2</v>
      </c>
      <c r="G28">
        <v>18358</v>
      </c>
      <c r="I28" s="20">
        <f>RANK(M28,$M$4:$M$33,0)+COUNTIF($M$4:M28,M28)-1</f>
        <v>30</v>
      </c>
      <c r="J28" s="24" t="str">
        <f t="shared" si="1"/>
        <v>Received other offer</v>
      </c>
      <c r="K28" s="107">
        <f>VALUE(FIXED(IF(C28&lt;N!$C$2,"",DropoutReasons!B28*100),1))</f>
        <v>2.9</v>
      </c>
      <c r="L28" s="107">
        <f>VALUE(FIXED(IF(E28&lt;N!$C$2,"",DropoutReasons!D28*100),1))</f>
        <v>2.2999999999999998</v>
      </c>
      <c r="M28" s="107">
        <f>VALUE(FIXED(IF(G28&lt;N!$C$2,"",DropoutReasons!F28*100),1))</f>
        <v>2.7</v>
      </c>
      <c r="N28" s="23">
        <v>25</v>
      </c>
      <c r="O28" s="26" t="str">
        <f t="shared" si="2"/>
        <v>Institution reputation</v>
      </c>
      <c r="P28" s="27">
        <f t="shared" si="3"/>
        <v>5.8</v>
      </c>
      <c r="Q28" s="27">
        <f t="shared" si="4"/>
        <v>7.7</v>
      </c>
      <c r="R28" s="27">
        <f t="shared" si="5"/>
        <v>6.5</v>
      </c>
    </row>
    <row r="29" spans="1:18" x14ac:dyDescent="0.25">
      <c r="A29" t="s">
        <v>277</v>
      </c>
      <c r="B29">
        <v>9.3705473137205175E-2</v>
      </c>
      <c r="C29">
        <v>11931</v>
      </c>
      <c r="D29">
        <v>4.9634355064571291E-2</v>
      </c>
      <c r="E29">
        <v>6427</v>
      </c>
      <c r="F29">
        <v>7.8276500708138505E-2</v>
      </c>
      <c r="G29">
        <v>18358</v>
      </c>
      <c r="I29" s="20">
        <f>RANK(M29,$M$4:$M$33,0)+COUNTIF($M$4:M29,M29)-1</f>
        <v>22</v>
      </c>
      <c r="J29" s="24" t="str">
        <f t="shared" si="1"/>
        <v>Social reasons</v>
      </c>
      <c r="K29" s="107">
        <f>VALUE(FIXED(IF(C29&lt;N!$C$2,"",DropoutReasons!B29*100),1))</f>
        <v>9.4</v>
      </c>
      <c r="L29" s="107">
        <f>VALUE(FIXED(IF(E29&lt;N!$C$2,"",DropoutReasons!D29*100),1))</f>
        <v>5</v>
      </c>
      <c r="M29" s="107">
        <f>VALUE(FIXED(IF(G29&lt;N!$C$2,"",DropoutReasons!F29*100),1))</f>
        <v>7.8</v>
      </c>
      <c r="N29" s="23">
        <v>26</v>
      </c>
      <c r="O29" s="26" t="str">
        <f t="shared" si="2"/>
        <v>Standards too high</v>
      </c>
      <c r="P29" s="27">
        <f t="shared" si="3"/>
        <v>6.2</v>
      </c>
      <c r="Q29" s="27">
        <f t="shared" si="4"/>
        <v>5</v>
      </c>
      <c r="R29" s="27">
        <f t="shared" si="5"/>
        <v>5.8</v>
      </c>
    </row>
    <row r="30" spans="1:18" x14ac:dyDescent="0.25">
      <c r="A30" t="s">
        <v>278</v>
      </c>
      <c r="B30">
        <v>6.2358561729947352E-2</v>
      </c>
      <c r="C30">
        <v>11931</v>
      </c>
      <c r="D30">
        <v>4.9945542243659623E-2</v>
      </c>
      <c r="E30">
        <v>6427</v>
      </c>
      <c r="F30">
        <v>5.8012855430874873E-2</v>
      </c>
      <c r="G30">
        <v>18358</v>
      </c>
      <c r="I30" s="20">
        <f>RANK(M30,$M$4:$M$33,0)+COUNTIF($M$4:M30,M30)-1</f>
        <v>26</v>
      </c>
      <c r="J30" s="24" t="str">
        <f t="shared" si="1"/>
        <v>Standards too high</v>
      </c>
      <c r="K30" s="107">
        <f>VALUE(FIXED(IF(C30&lt;N!$C$2,"",DropoutReasons!B30*100),1))</f>
        <v>6.2</v>
      </c>
      <c r="L30" s="107">
        <f>VALUE(FIXED(IF(E30&lt;N!$C$2,"",DropoutReasons!D30*100),1))</f>
        <v>5</v>
      </c>
      <c r="M30" s="107">
        <f>VALUE(FIXED(IF(G30&lt;N!$C$2,"",DropoutReasons!F30*100),1))</f>
        <v>5.8</v>
      </c>
      <c r="N30" s="23">
        <v>27</v>
      </c>
      <c r="O30" s="26" t="str">
        <f t="shared" si="2"/>
        <v>Graduating</v>
      </c>
      <c r="P30" s="27">
        <f t="shared" si="3"/>
        <v>1</v>
      </c>
      <c r="Q30" s="27">
        <f t="shared" si="4"/>
        <v>13.2</v>
      </c>
      <c r="R30" s="27">
        <f t="shared" si="5"/>
        <v>5.3</v>
      </c>
    </row>
    <row r="31" spans="1:18" x14ac:dyDescent="0.25">
      <c r="A31" t="s">
        <v>279</v>
      </c>
      <c r="B31">
        <v>0.30207023719721815</v>
      </c>
      <c r="C31">
        <v>11931</v>
      </c>
      <c r="D31">
        <v>0.25844095223276725</v>
      </c>
      <c r="E31">
        <v>6427</v>
      </c>
      <c r="F31">
        <v>0.28679594727094476</v>
      </c>
      <c r="G31">
        <v>18358</v>
      </c>
      <c r="I31" s="20">
        <f>RANK(M31,$M$4:$M$33,0)+COUNTIF($M$4:M31,M31)-1</f>
        <v>2</v>
      </c>
      <c r="J31" s="24" t="str">
        <f t="shared" si="1"/>
        <v>Study / life balance</v>
      </c>
      <c r="K31" s="107">
        <f>VALUE(FIXED(IF(C31&lt;N!$C$2,"",DropoutReasons!B31*100),1))</f>
        <v>30.2</v>
      </c>
      <c r="L31" s="107">
        <f>VALUE(FIXED(IF(E31&lt;N!$C$2,"",DropoutReasons!D31*100),1))</f>
        <v>25.8</v>
      </c>
      <c r="M31" s="107">
        <f>VALUE(FIXED(IF(G31&lt;N!$C$2,"",DropoutReasons!F31*100),1))</f>
        <v>28.7</v>
      </c>
      <c r="N31" s="23">
        <v>28</v>
      </c>
      <c r="O31" s="26" t="str">
        <f t="shared" si="2"/>
        <v>Moving residence</v>
      </c>
      <c r="P31" s="27">
        <f t="shared" si="3"/>
        <v>5.7</v>
      </c>
      <c r="Q31" s="27">
        <f t="shared" si="4"/>
        <v>4</v>
      </c>
      <c r="R31" s="27">
        <f t="shared" si="5"/>
        <v>5.0999999999999996</v>
      </c>
    </row>
    <row r="32" spans="1:18" x14ac:dyDescent="0.25">
      <c r="A32" t="s">
        <v>280</v>
      </c>
      <c r="B32">
        <v>8.3480010057831858E-2</v>
      </c>
      <c r="C32">
        <v>11931</v>
      </c>
      <c r="D32">
        <v>5.4613349929982923E-2</v>
      </c>
      <c r="E32">
        <v>6427</v>
      </c>
      <c r="F32">
        <v>7.3374005882993296E-2</v>
      </c>
      <c r="G32">
        <v>18358</v>
      </c>
      <c r="I32" s="20">
        <f>RANK(M32,$M$4:$M$33,0)+COUNTIF($M$4:M32,M32)-1</f>
        <v>23</v>
      </c>
      <c r="J32" s="24" t="str">
        <f t="shared" si="1"/>
        <v>Travel or tourism</v>
      </c>
      <c r="K32" s="107">
        <f>VALUE(FIXED(IF(C32&lt;N!$C$2,"",DropoutReasons!B32*100),1))</f>
        <v>8.3000000000000007</v>
      </c>
      <c r="L32" s="107">
        <f>VALUE(FIXED(IF(E32&lt;N!$C$2,"",DropoutReasons!D32*100),1))</f>
        <v>5.5</v>
      </c>
      <c r="M32" s="107">
        <f>VALUE(FIXED(IF(G32&lt;N!$C$2,"",DropoutReasons!F32*100),1))</f>
        <v>7.3</v>
      </c>
      <c r="N32" s="23">
        <v>29</v>
      </c>
      <c r="O32" s="26" t="str">
        <f t="shared" si="2"/>
        <v>Government assistance</v>
      </c>
      <c r="P32" s="27">
        <f t="shared" si="3"/>
        <v>3.6</v>
      </c>
      <c r="Q32" s="27">
        <f t="shared" si="4"/>
        <v>3.9</v>
      </c>
      <c r="R32" s="27">
        <f t="shared" si="5"/>
        <v>3.7</v>
      </c>
    </row>
    <row r="33" spans="1:18" x14ac:dyDescent="0.25">
      <c r="A33" t="s">
        <v>281</v>
      </c>
      <c r="B33">
        <v>0.13259575894727937</v>
      </c>
      <c r="C33">
        <v>11931</v>
      </c>
      <c r="D33">
        <v>0.12976505367978886</v>
      </c>
      <c r="E33">
        <v>6427</v>
      </c>
      <c r="F33">
        <v>0.13160474997276403</v>
      </c>
      <c r="G33">
        <v>18358</v>
      </c>
      <c r="I33" s="20">
        <f>RANK(M33,$M$4:$M$33,0)+COUNTIF($M$4:M33,M33)-1</f>
        <v>16</v>
      </c>
      <c r="J33" s="24" t="str">
        <f t="shared" si="1"/>
        <v>Other</v>
      </c>
      <c r="K33" s="107">
        <f>VALUE(FIXED(IF(C33&lt;N!$C$2,"",DropoutReasons!B33*100),1))</f>
        <v>13.3</v>
      </c>
      <c r="L33" s="107">
        <f>VALUE(FIXED(IF(E33&lt;N!$C$2,"",DropoutReasons!D33*100),1))</f>
        <v>13</v>
      </c>
      <c r="M33" s="107">
        <f>VALUE(FIXED(IF(G33&lt;N!$C$2,"",DropoutReasons!F33*100),1))</f>
        <v>13.2</v>
      </c>
      <c r="N33" s="23">
        <v>30</v>
      </c>
      <c r="O33" s="26" t="str">
        <f t="shared" si="2"/>
        <v>Received other offer</v>
      </c>
      <c r="P33" s="27">
        <f t="shared" si="3"/>
        <v>2.9</v>
      </c>
      <c r="Q33" s="27">
        <f t="shared" si="4"/>
        <v>2.2999999999999998</v>
      </c>
      <c r="R33" s="27">
        <f t="shared" si="5"/>
        <v>2.7</v>
      </c>
    </row>
    <row r="34" spans="1:18" s="22" customFormat="1" x14ac:dyDescent="0.25">
      <c r="I34" s="23"/>
      <c r="J34" s="29"/>
      <c r="K34" s="23"/>
      <c r="L34" s="23"/>
      <c r="M34" s="23"/>
      <c r="N34" s="23"/>
      <c r="P34" s="23"/>
      <c r="Q34" s="23"/>
      <c r="R34" s="23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1"/>
  <sheetViews>
    <sheetView workbookViewId="0"/>
  </sheetViews>
  <sheetFormatPr defaultColWidth="9.140625" defaultRowHeight="15" x14ac:dyDescent="0.25"/>
  <cols>
    <col min="8" max="8" width="9.140625" style="22"/>
    <col min="12" max="12" width="9.140625" style="22"/>
  </cols>
  <sheetData>
    <row r="1" spans="1:24" x14ac:dyDescent="0.25">
      <c r="A1" t="s">
        <v>168</v>
      </c>
      <c r="B1" t="s">
        <v>244</v>
      </c>
      <c r="I1" s="22"/>
      <c r="J1" s="22"/>
      <c r="K1" s="22"/>
      <c r="M1" t="s">
        <v>168</v>
      </c>
      <c r="N1" t="s">
        <v>758</v>
      </c>
      <c r="T1" s="22"/>
      <c r="U1" s="22"/>
      <c r="V1" s="22"/>
      <c r="W1" s="22"/>
      <c r="X1" s="22"/>
    </row>
    <row r="2" spans="1:24" x14ac:dyDescent="0.25">
      <c r="B2" t="s">
        <v>245</v>
      </c>
      <c r="D2" t="s">
        <v>246</v>
      </c>
      <c r="F2" t="s">
        <v>247</v>
      </c>
      <c r="I2" s="22"/>
      <c r="J2" s="22"/>
      <c r="K2" s="22"/>
      <c r="N2" t="s">
        <v>759</v>
      </c>
      <c r="P2" t="s">
        <v>760</v>
      </c>
      <c r="R2" t="s">
        <v>247</v>
      </c>
      <c r="T2" s="22"/>
      <c r="U2" s="22"/>
      <c r="V2" s="22"/>
      <c r="W2" s="22"/>
      <c r="X2" s="22"/>
    </row>
    <row r="3" spans="1:24" x14ac:dyDescent="0.25">
      <c r="B3" t="s">
        <v>166</v>
      </c>
      <c r="C3" t="s">
        <v>167</v>
      </c>
      <c r="D3" t="s">
        <v>166</v>
      </c>
      <c r="E3" t="s">
        <v>167</v>
      </c>
      <c r="F3" t="s">
        <v>166</v>
      </c>
      <c r="G3" t="s">
        <v>167</v>
      </c>
      <c r="I3" s="22"/>
      <c r="J3" s="22"/>
      <c r="K3" s="22"/>
      <c r="N3" t="s">
        <v>166</v>
      </c>
      <c r="O3" t="s">
        <v>167</v>
      </c>
      <c r="P3" t="s">
        <v>166</v>
      </c>
      <c r="Q3" t="s">
        <v>167</v>
      </c>
      <c r="R3" t="s">
        <v>166</v>
      </c>
      <c r="S3" t="s">
        <v>167</v>
      </c>
      <c r="T3" s="22"/>
      <c r="U3" s="22"/>
      <c r="V3" s="22"/>
      <c r="W3" s="22"/>
      <c r="X3" s="22"/>
    </row>
    <row r="4" spans="1:24" x14ac:dyDescent="0.25">
      <c r="A4" t="s">
        <v>713</v>
      </c>
      <c r="B4">
        <v>0.65721065856003713</v>
      </c>
      <c r="C4">
        <v>64474</v>
      </c>
      <c r="D4">
        <v>0.73231667748215634</v>
      </c>
      <c r="E4">
        <v>43148</v>
      </c>
      <c r="F4">
        <v>0.68732229469810813</v>
      </c>
      <c r="G4">
        <v>107622</v>
      </c>
      <c r="I4" s="107">
        <f>VALUE(FIXED(IF(C4&lt;N!$C$2,"",ItemScores!B4*100),1))</f>
        <v>65.7</v>
      </c>
      <c r="J4" s="107">
        <f>VALUE(FIXED(IF(E4&lt;N!$C$2,"",ItemScores!D4*100),1))</f>
        <v>73.2</v>
      </c>
      <c r="K4" s="107">
        <f>VALUE(FIXED(IF(G4&lt;N!$C$2,"",ItemScores!F4*100),1))</f>
        <v>68.7</v>
      </c>
      <c r="M4" t="s">
        <v>282</v>
      </c>
      <c r="N4">
        <v>0.65897035881435706</v>
      </c>
      <c r="O4">
        <v>41665</v>
      </c>
      <c r="P4">
        <v>0.74810530093520888</v>
      </c>
      <c r="Q4">
        <v>47369</v>
      </c>
      <c r="R4">
        <v>0.70639306332412399</v>
      </c>
      <c r="S4">
        <v>89034</v>
      </c>
      <c r="T4" s="22"/>
      <c r="U4" s="107">
        <f>VALUE(FIXED(IF(O4&lt;N!$C$2,"",ItemScores!N4*100),1))</f>
        <v>65.900000000000006</v>
      </c>
      <c r="V4" s="107">
        <f>VALUE(FIXED(IF(Q4&lt;N!$C$2,"",ItemScores!P4*100),1))</f>
        <v>74.8</v>
      </c>
      <c r="W4" s="107">
        <f>VALUE(FIXED(IF(S4&lt;N!$C$2,"",ItemScores!R4*100),1))</f>
        <v>70.599999999999994</v>
      </c>
      <c r="X4" s="22"/>
    </row>
    <row r="5" spans="1:24" x14ac:dyDescent="0.25">
      <c r="A5" t="s">
        <v>714</v>
      </c>
      <c r="B5">
        <v>0.53194095574781786</v>
      </c>
      <c r="C5">
        <v>64494</v>
      </c>
      <c r="D5">
        <v>0.63983679525222481</v>
      </c>
      <c r="E5">
        <v>43136</v>
      </c>
      <c r="F5">
        <v>0.57518349902443944</v>
      </c>
      <c r="G5">
        <v>107630</v>
      </c>
      <c r="I5" s="107">
        <f>VALUE(FIXED(IF(C5&lt;N!$C$2,"",ItemScores!B5*100),1))</f>
        <v>53.2</v>
      </c>
      <c r="J5" s="107">
        <f>VALUE(FIXED(IF(E5&lt;N!$C$2,"",ItemScores!D5*100),1))</f>
        <v>64</v>
      </c>
      <c r="K5" s="107">
        <f>VALUE(FIXED(IF(G5&lt;N!$C$2,"",ItemScores!F5*100),1))</f>
        <v>57.5</v>
      </c>
      <c r="M5" t="s">
        <v>283</v>
      </c>
      <c r="N5">
        <v>0.58256252552674859</v>
      </c>
      <c r="O5">
        <v>41623</v>
      </c>
      <c r="P5">
        <v>0.69339532917678959</v>
      </c>
      <c r="Q5">
        <v>47315</v>
      </c>
      <c r="R5">
        <v>0.64152555712968606</v>
      </c>
      <c r="S5">
        <v>88938</v>
      </c>
      <c r="T5" s="22"/>
      <c r="U5" s="107">
        <f>VALUE(FIXED(IF(O5&lt;N!$C$2,"",ItemScores!N5*100),1))</f>
        <v>58.3</v>
      </c>
      <c r="V5" s="107">
        <f>VALUE(FIXED(IF(Q5&lt;N!$C$2,"",ItemScores!P5*100),1))</f>
        <v>69.3</v>
      </c>
      <c r="W5" s="107">
        <f>VALUE(FIXED(IF(S5&lt;N!$C$2,"",ItemScores!R5*100),1))</f>
        <v>64.2</v>
      </c>
      <c r="X5" s="22"/>
    </row>
    <row r="6" spans="1:24" x14ac:dyDescent="0.25">
      <c r="A6" t="s">
        <v>715</v>
      </c>
      <c r="B6">
        <v>0.56955429422164539</v>
      </c>
      <c r="C6">
        <v>64482</v>
      </c>
      <c r="D6">
        <v>0.6403681635870494</v>
      </c>
      <c r="E6">
        <v>43133</v>
      </c>
      <c r="F6">
        <v>0.59793709055428912</v>
      </c>
      <c r="G6">
        <v>107615</v>
      </c>
      <c r="I6" s="107">
        <f>VALUE(FIXED(IF(C6&lt;N!$C$2,"",ItemScores!B6*100),1))</f>
        <v>57</v>
      </c>
      <c r="J6" s="107">
        <f>VALUE(FIXED(IF(E6&lt;N!$C$2,"",ItemScores!D6*100),1))</f>
        <v>64</v>
      </c>
      <c r="K6" s="107">
        <f>VALUE(FIXED(IF(G6&lt;N!$C$2,"",ItemScores!F6*100),1))</f>
        <v>59.8</v>
      </c>
      <c r="M6" t="s">
        <v>284</v>
      </c>
      <c r="N6">
        <v>0.60546096395379689</v>
      </c>
      <c r="O6">
        <v>41641</v>
      </c>
      <c r="P6">
        <v>0.66145393068470792</v>
      </c>
      <c r="Q6">
        <v>47320</v>
      </c>
      <c r="R6">
        <v>0.63524465777138839</v>
      </c>
      <c r="S6">
        <v>88961</v>
      </c>
      <c r="T6" s="22"/>
      <c r="U6" s="107">
        <f>VALUE(FIXED(IF(O6&lt;N!$C$2,"",ItemScores!N6*100),1))</f>
        <v>60.5</v>
      </c>
      <c r="V6" s="107">
        <f>VALUE(FIXED(IF(Q6&lt;N!$C$2,"",ItemScores!P6*100),1))</f>
        <v>66.099999999999994</v>
      </c>
      <c r="W6" s="107">
        <f>VALUE(FIXED(IF(S6&lt;N!$C$2,"",ItemScores!R6*100),1))</f>
        <v>63.5</v>
      </c>
      <c r="X6" s="22"/>
    </row>
    <row r="7" spans="1:24" x14ac:dyDescent="0.25">
      <c r="A7" t="s">
        <v>716</v>
      </c>
      <c r="B7">
        <v>0.6709265175718897</v>
      </c>
      <c r="C7">
        <v>64478</v>
      </c>
      <c r="D7">
        <v>0.74933945209289987</v>
      </c>
      <c r="E7">
        <v>43146</v>
      </c>
      <c r="F7">
        <v>0.70236192670779174</v>
      </c>
      <c r="G7">
        <v>107624</v>
      </c>
      <c r="I7" s="107">
        <f>VALUE(FIXED(IF(C7&lt;N!$C$2,"",ItemScores!B7*100),1))</f>
        <v>67.099999999999994</v>
      </c>
      <c r="J7" s="107">
        <f>VALUE(FIXED(IF(E7&lt;N!$C$2,"",ItemScores!D7*100),1))</f>
        <v>74.900000000000006</v>
      </c>
      <c r="K7" s="107">
        <f>VALUE(FIXED(IF(G7&lt;N!$C$2,"",ItemScores!F7*100),1))</f>
        <v>70.2</v>
      </c>
      <c r="M7" t="s">
        <v>285</v>
      </c>
      <c r="N7">
        <v>0.72049391020251119</v>
      </c>
      <c r="O7">
        <v>41627</v>
      </c>
      <c r="P7">
        <v>0.7741990024515939</v>
      </c>
      <c r="Q7">
        <v>47316</v>
      </c>
      <c r="R7">
        <v>0.74906400728556244</v>
      </c>
      <c r="S7">
        <v>88943</v>
      </c>
      <c r="T7" s="22"/>
      <c r="U7" s="107">
        <f>VALUE(FIXED(IF(O7&lt;N!$C$2,"",ItemScores!N7*100),1))</f>
        <v>72</v>
      </c>
      <c r="V7" s="107">
        <f>VALUE(FIXED(IF(Q7&lt;N!$C$2,"",ItemScores!P7*100),1))</f>
        <v>77.400000000000006</v>
      </c>
      <c r="W7" s="107">
        <f>VALUE(FIXED(IF(S7&lt;N!$C$2,"",ItemScores!R7*100),1))</f>
        <v>74.900000000000006</v>
      </c>
      <c r="X7" s="22"/>
    </row>
    <row r="8" spans="1:24" x14ac:dyDescent="0.25">
      <c r="A8" t="s">
        <v>717</v>
      </c>
      <c r="B8">
        <v>0.56565499914703476</v>
      </c>
      <c r="C8">
        <v>64481</v>
      </c>
      <c r="D8">
        <v>0.68248928033376044</v>
      </c>
      <c r="E8">
        <v>43145</v>
      </c>
      <c r="F8">
        <v>0.61249140542248959</v>
      </c>
      <c r="G8">
        <v>107626</v>
      </c>
      <c r="I8" s="107">
        <f>VALUE(FIXED(IF(C8&lt;N!$C$2,"",ItemScores!B8*100),1))</f>
        <v>56.6</v>
      </c>
      <c r="J8" s="107">
        <f>VALUE(FIXED(IF(E8&lt;N!$C$2,"",ItemScores!D8*100),1))</f>
        <v>68.2</v>
      </c>
      <c r="K8" s="107">
        <f>VALUE(FIXED(IF(G8&lt;N!$C$2,"",ItemScores!F8*100),1))</f>
        <v>61.2</v>
      </c>
      <c r="M8" t="s">
        <v>286</v>
      </c>
      <c r="N8">
        <v>0.60306975403535501</v>
      </c>
      <c r="O8">
        <v>41632</v>
      </c>
      <c r="P8">
        <v>0.6990512815094958</v>
      </c>
      <c r="Q8">
        <v>47327</v>
      </c>
      <c r="R8">
        <v>0.65413280275183439</v>
      </c>
      <c r="S8">
        <v>88959</v>
      </c>
      <c r="T8" s="22"/>
      <c r="U8" s="107">
        <f>VALUE(FIXED(IF(O8&lt;N!$C$2,"",ItemScores!N8*100),1))</f>
        <v>60.3</v>
      </c>
      <c r="V8" s="107">
        <f>VALUE(FIXED(IF(Q8&lt;N!$C$2,"",ItemScores!P8*100),1))</f>
        <v>69.900000000000006</v>
      </c>
      <c r="W8" s="107">
        <f>VALUE(FIXED(IF(S8&lt;N!$C$2,"",ItemScores!R8*100),1))</f>
        <v>65.400000000000006</v>
      </c>
      <c r="X8" s="22"/>
    </row>
    <row r="9" spans="1:24" x14ac:dyDescent="0.25">
      <c r="A9" t="s">
        <v>718</v>
      </c>
      <c r="B9">
        <v>0.47213435057684794</v>
      </c>
      <c r="C9">
        <v>64488</v>
      </c>
      <c r="D9">
        <v>0.5819736720126123</v>
      </c>
      <c r="E9">
        <v>43148</v>
      </c>
      <c r="F9">
        <v>0.51616559515403304</v>
      </c>
      <c r="G9">
        <v>107636</v>
      </c>
      <c r="I9" s="107">
        <f>VALUE(FIXED(IF(C9&lt;N!$C$2,"",ItemScores!B9*100),1))</f>
        <v>47.2</v>
      </c>
      <c r="J9" s="107">
        <f>VALUE(FIXED(IF(E9&lt;N!$C$2,"",ItemScores!D9*100),1))</f>
        <v>58.2</v>
      </c>
      <c r="K9" s="107">
        <f>VALUE(FIXED(IF(G9&lt;N!$C$2,"",ItemScores!F9*100),1))</f>
        <v>51.6</v>
      </c>
      <c r="M9" t="s">
        <v>287</v>
      </c>
      <c r="N9">
        <v>0.52401778204973803</v>
      </c>
      <c r="O9">
        <v>41615</v>
      </c>
      <c r="P9">
        <v>0.61563669422185685</v>
      </c>
      <c r="Q9">
        <v>47299</v>
      </c>
      <c r="R9">
        <v>0.57275569651573077</v>
      </c>
      <c r="S9">
        <v>88914</v>
      </c>
      <c r="T9" s="22"/>
      <c r="U9" s="107">
        <f>VALUE(FIXED(IF(O9&lt;N!$C$2,"",ItemScores!N9*100),1))</f>
        <v>52.4</v>
      </c>
      <c r="V9" s="107">
        <f>VALUE(FIXED(IF(Q9&lt;N!$C$2,"",ItemScores!P9*100),1))</f>
        <v>61.6</v>
      </c>
      <c r="W9" s="107">
        <f>VALUE(FIXED(IF(S9&lt;N!$C$2,"",ItemScores!R9*100),1))</f>
        <v>57.3</v>
      </c>
      <c r="X9" s="22"/>
    </row>
    <row r="10" spans="1:24" x14ac:dyDescent="0.25">
      <c r="A10" t="s">
        <v>719</v>
      </c>
      <c r="B10">
        <v>0.76345253233259891</v>
      </c>
      <c r="C10">
        <v>64486</v>
      </c>
      <c r="D10">
        <v>0.78236480378294937</v>
      </c>
      <c r="E10">
        <v>43141</v>
      </c>
      <c r="F10">
        <v>0.77103329090284423</v>
      </c>
      <c r="G10">
        <v>107627</v>
      </c>
      <c r="I10" s="107">
        <f>VALUE(FIXED(IF(C10&lt;N!$C$2,"",ItemScores!B10*100),1))</f>
        <v>76.3</v>
      </c>
      <c r="J10" s="107">
        <f>VALUE(FIXED(IF(E10&lt;N!$C$2,"",ItemScores!D10*100),1))</f>
        <v>78.2</v>
      </c>
      <c r="K10" s="107">
        <f>VALUE(FIXED(IF(G10&lt;N!$C$2,"",ItemScores!F10*100),1))</f>
        <v>77.099999999999994</v>
      </c>
      <c r="M10" t="s">
        <v>288</v>
      </c>
      <c r="N10">
        <v>0.80751207555331284</v>
      </c>
      <c r="O10">
        <v>41613</v>
      </c>
      <c r="P10">
        <v>0.82681942125176744</v>
      </c>
      <c r="Q10">
        <v>47309</v>
      </c>
      <c r="R10">
        <v>0.81778412541328283</v>
      </c>
      <c r="S10">
        <v>88922</v>
      </c>
      <c r="T10" s="22"/>
      <c r="U10" s="107">
        <f>VALUE(FIXED(IF(O10&lt;N!$C$2,"",ItemScores!N10*100),1))</f>
        <v>80.8</v>
      </c>
      <c r="V10" s="107">
        <f>VALUE(FIXED(IF(Q10&lt;N!$C$2,"",ItemScores!P10*100),1))</f>
        <v>82.7</v>
      </c>
      <c r="W10" s="107">
        <f>VALUE(FIXED(IF(S10&lt;N!$C$2,"",ItemScores!R10*100),1))</f>
        <v>81.8</v>
      </c>
      <c r="X10" s="22"/>
    </row>
    <row r="11" spans="1:24" x14ac:dyDescent="0.25">
      <c r="A11" t="s">
        <v>720</v>
      </c>
      <c r="B11">
        <v>0.59453840186191342</v>
      </c>
      <c r="C11">
        <v>64450</v>
      </c>
      <c r="D11">
        <v>0.61847231240143841</v>
      </c>
      <c r="E11">
        <v>43124</v>
      </c>
      <c r="F11">
        <v>0.60413296893301716</v>
      </c>
      <c r="G11">
        <v>107574</v>
      </c>
      <c r="I11" s="107">
        <f>VALUE(FIXED(IF(C11&lt;N!$C$2,"",ItemScores!B11*100),1))</f>
        <v>59.5</v>
      </c>
      <c r="J11" s="107">
        <f>VALUE(FIXED(IF(E11&lt;N!$C$2,"",ItemScores!D11*100),1))</f>
        <v>61.8</v>
      </c>
      <c r="K11" s="107">
        <f>VALUE(FIXED(IF(G11&lt;N!$C$2,"",ItemScores!F11*100),1))</f>
        <v>60.4</v>
      </c>
      <c r="M11" t="s">
        <v>289</v>
      </c>
      <c r="N11">
        <v>0.63788876604335365</v>
      </c>
      <c r="O11">
        <v>41606</v>
      </c>
      <c r="P11">
        <v>0.63102463783440976</v>
      </c>
      <c r="Q11">
        <v>47285</v>
      </c>
      <c r="R11">
        <v>0.63423743686087242</v>
      </c>
      <c r="S11">
        <v>88891</v>
      </c>
      <c r="T11" s="22"/>
      <c r="U11" s="107">
        <f>VALUE(FIXED(IF(O11&lt;N!$C$2,"",ItemScores!N11*100),1))</f>
        <v>63.8</v>
      </c>
      <c r="V11" s="107">
        <f>VALUE(FIXED(IF(Q11&lt;N!$C$2,"",ItemScores!P11*100),1))</f>
        <v>63.1</v>
      </c>
      <c r="W11" s="107">
        <f>VALUE(FIXED(IF(S11&lt;N!$C$2,"",ItemScores!R11*100),1))</f>
        <v>63.4</v>
      </c>
      <c r="X11" s="22"/>
    </row>
    <row r="12" spans="1:24" x14ac:dyDescent="0.25">
      <c r="A12" t="s">
        <v>721</v>
      </c>
      <c r="B12">
        <v>0.56084280668199715</v>
      </c>
      <c r="C12">
        <v>64831</v>
      </c>
      <c r="D12">
        <v>0.60519210799583756</v>
      </c>
      <c r="E12">
        <v>43335</v>
      </c>
      <c r="F12">
        <v>0.57861065399478229</v>
      </c>
      <c r="G12">
        <v>108166</v>
      </c>
      <c r="I12" s="107">
        <f>VALUE(FIXED(IF(C12&lt;N!$C$2,"",ItemScores!B12*100),1))</f>
        <v>56.1</v>
      </c>
      <c r="J12" s="107">
        <f>VALUE(FIXED(IF(E12&lt;N!$C$2,"",ItemScores!D12*100),1))</f>
        <v>60.5</v>
      </c>
      <c r="K12" s="107">
        <f>VALUE(FIXED(IF(G12&lt;N!$C$2,"",ItemScores!F12*100),1))</f>
        <v>57.9</v>
      </c>
      <c r="M12" t="s">
        <v>290</v>
      </c>
      <c r="N12">
        <v>0.54379562043795382</v>
      </c>
      <c r="O12">
        <v>41648</v>
      </c>
      <c r="P12">
        <v>0.55085068562722028</v>
      </c>
      <c r="Q12">
        <v>47256</v>
      </c>
      <c r="R12">
        <v>0.54754566723656994</v>
      </c>
      <c r="S12">
        <v>88904</v>
      </c>
      <c r="T12" s="22"/>
      <c r="U12" s="107">
        <f>VALUE(FIXED(IF(O12&lt;N!$C$2,"",ItemScores!N12*100),1))</f>
        <v>54.4</v>
      </c>
      <c r="V12" s="107">
        <f>VALUE(FIXED(IF(Q12&lt;N!$C$2,"",ItemScores!P12*100),1))</f>
        <v>55.1</v>
      </c>
      <c r="W12" s="107">
        <f>VALUE(FIXED(IF(S12&lt;N!$C$2,"",ItemScores!R12*100),1))</f>
        <v>54.8</v>
      </c>
      <c r="X12" s="22"/>
    </row>
    <row r="13" spans="1:24" x14ac:dyDescent="0.25">
      <c r="A13" t="s">
        <v>722</v>
      </c>
      <c r="B13">
        <v>0.51933156564099381</v>
      </c>
      <c r="C13">
        <v>64868</v>
      </c>
      <c r="D13">
        <v>0.47166332480582746</v>
      </c>
      <c r="E13">
        <v>43389</v>
      </c>
      <c r="F13">
        <v>0.50022631331000544</v>
      </c>
      <c r="G13">
        <v>108257</v>
      </c>
      <c r="I13" s="107">
        <f>VALUE(FIXED(IF(C13&lt;N!$C$2,"",ItemScores!B13*100),1))</f>
        <v>51.9</v>
      </c>
      <c r="J13" s="107">
        <f>VALUE(FIXED(IF(E13&lt;N!$C$2,"",ItemScores!D13*100),1))</f>
        <v>47.2</v>
      </c>
      <c r="K13" s="107">
        <f>VALUE(FIXED(IF(G13&lt;N!$C$2,"",ItemScores!F13*100),1))</f>
        <v>50</v>
      </c>
      <c r="M13" t="s">
        <v>761</v>
      </c>
      <c r="N13">
        <v>0.49220099827222041</v>
      </c>
      <c r="O13">
        <v>41672</v>
      </c>
      <c r="P13">
        <v>0.42272900198673058</v>
      </c>
      <c r="Q13">
        <v>47314</v>
      </c>
      <c r="R13">
        <v>0.45526262558155167</v>
      </c>
      <c r="S13">
        <v>88986</v>
      </c>
      <c r="T13" s="22"/>
      <c r="U13" s="107">
        <f>VALUE(FIXED(IF(O13&lt;N!$C$2,"",ItemScores!N13*100),1))</f>
        <v>49.2</v>
      </c>
      <c r="V13" s="107">
        <f>VALUE(FIXED(IF(Q13&lt;N!$C$2,"",ItemScores!P13*100),1))</f>
        <v>42.3</v>
      </c>
      <c r="W13" s="107">
        <f>VALUE(FIXED(IF(S13&lt;N!$C$2,"",ItemScores!R13*100),1))</f>
        <v>45.5</v>
      </c>
      <c r="X13" s="22"/>
    </row>
    <row r="14" spans="1:24" x14ac:dyDescent="0.25">
      <c r="A14" t="s">
        <v>723</v>
      </c>
      <c r="B14">
        <v>0.54102026339326192</v>
      </c>
      <c r="C14">
        <v>64846</v>
      </c>
      <c r="D14">
        <v>0.5846033246489768</v>
      </c>
      <c r="E14">
        <v>43373</v>
      </c>
      <c r="F14">
        <v>0.55848788105600722</v>
      </c>
      <c r="G14">
        <v>108219</v>
      </c>
      <c r="I14" s="107">
        <f>VALUE(FIXED(IF(C14&lt;N!$C$2,"",ItemScores!B14*100),1))</f>
        <v>54.1</v>
      </c>
      <c r="J14" s="107">
        <f>VALUE(FIXED(IF(E14&lt;N!$C$2,"",ItemScores!D14*100),1))</f>
        <v>58.5</v>
      </c>
      <c r="K14" s="107">
        <f>VALUE(FIXED(IF(G14&lt;N!$C$2,"",ItemScores!F14*100),1))</f>
        <v>55.8</v>
      </c>
      <c r="M14" t="s">
        <v>291</v>
      </c>
      <c r="N14">
        <v>0.55526998462721278</v>
      </c>
      <c r="O14">
        <v>41632</v>
      </c>
      <c r="P14">
        <v>0.58731368563685782</v>
      </c>
      <c r="Q14">
        <v>47232</v>
      </c>
      <c r="R14">
        <v>0.57230149441843869</v>
      </c>
      <c r="S14">
        <v>88864</v>
      </c>
      <c r="T14" s="22"/>
      <c r="U14" s="107">
        <f>VALUE(FIXED(IF(O14&lt;N!$C$2,"",ItemScores!N14*100),1))</f>
        <v>55.5</v>
      </c>
      <c r="V14" s="107">
        <f>VALUE(FIXED(IF(Q14&lt;N!$C$2,"",ItemScores!P14*100),1))</f>
        <v>58.7</v>
      </c>
      <c r="W14" s="107">
        <f>VALUE(FIXED(IF(S14&lt;N!$C$2,"",ItemScores!R14*100),1))</f>
        <v>57.2</v>
      </c>
      <c r="X14" s="22"/>
    </row>
    <row r="15" spans="1:24" x14ac:dyDescent="0.25">
      <c r="A15" t="s">
        <v>724</v>
      </c>
      <c r="B15">
        <v>0.60381489876793937</v>
      </c>
      <c r="C15">
        <v>64851</v>
      </c>
      <c r="D15">
        <v>0.64366570605187456</v>
      </c>
      <c r="E15">
        <v>43375</v>
      </c>
      <c r="F15">
        <v>0.61978637296028594</v>
      </c>
      <c r="G15">
        <v>108226</v>
      </c>
      <c r="I15" s="107">
        <f>VALUE(FIXED(IF(C15&lt;N!$C$2,"",ItemScores!B15*100),1))</f>
        <v>60.4</v>
      </c>
      <c r="J15" s="107">
        <f>VALUE(FIXED(IF(E15&lt;N!$C$2,"",ItemScores!D15*100),1))</f>
        <v>64.400000000000006</v>
      </c>
      <c r="K15" s="107">
        <f>VALUE(FIXED(IF(G15&lt;N!$C$2,"",ItemScores!F15*100),1))</f>
        <v>62</v>
      </c>
      <c r="M15" t="s">
        <v>292</v>
      </c>
      <c r="N15">
        <v>0.6745337435108606</v>
      </c>
      <c r="O15">
        <v>41608</v>
      </c>
      <c r="P15">
        <v>0.69731321778192101</v>
      </c>
      <c r="Q15">
        <v>47194</v>
      </c>
      <c r="R15">
        <v>0.68663994054188671</v>
      </c>
      <c r="S15">
        <v>88802</v>
      </c>
      <c r="T15" s="22"/>
      <c r="U15" s="107">
        <f>VALUE(FIXED(IF(O15&lt;N!$C$2,"",ItemScores!N15*100),1))</f>
        <v>67.5</v>
      </c>
      <c r="V15" s="107">
        <f>VALUE(FIXED(IF(Q15&lt;N!$C$2,"",ItemScores!P15*100),1))</f>
        <v>69.7</v>
      </c>
      <c r="W15" s="107">
        <f>VALUE(FIXED(IF(S15&lt;N!$C$2,"",ItemScores!R15*100),1))</f>
        <v>68.7</v>
      </c>
      <c r="X15" s="22"/>
    </row>
    <row r="16" spans="1:24" x14ac:dyDescent="0.25">
      <c r="A16" t="s">
        <v>725</v>
      </c>
      <c r="B16">
        <v>0.45363574688540292</v>
      </c>
      <c r="C16">
        <v>64856</v>
      </c>
      <c r="D16">
        <v>0.47218058982222172</v>
      </c>
      <c r="E16">
        <v>43369</v>
      </c>
      <c r="F16">
        <v>0.46106722106722303</v>
      </c>
      <c r="G16">
        <v>108225</v>
      </c>
      <c r="I16" s="107">
        <f>VALUE(FIXED(IF(C16&lt;N!$C$2,"",ItemScores!B16*100),1))</f>
        <v>45.4</v>
      </c>
      <c r="J16" s="107">
        <f>VALUE(FIXED(IF(E16&lt;N!$C$2,"",ItemScores!D16*100),1))</f>
        <v>47.2</v>
      </c>
      <c r="K16" s="107">
        <f>VALUE(FIXED(IF(G16&lt;N!$C$2,"",ItemScores!F16*100),1))</f>
        <v>46.1</v>
      </c>
      <c r="M16" t="s">
        <v>293</v>
      </c>
      <c r="N16">
        <v>0.53538121334487099</v>
      </c>
      <c r="O16">
        <v>41604</v>
      </c>
      <c r="P16">
        <v>0.53569385290191951</v>
      </c>
      <c r="Q16">
        <v>47193</v>
      </c>
      <c r="R16">
        <v>0.53554737209590375</v>
      </c>
      <c r="S16">
        <v>88797</v>
      </c>
      <c r="T16" s="22"/>
      <c r="U16" s="107">
        <f>VALUE(FIXED(IF(O16&lt;N!$C$2,"",ItemScores!N16*100),1))</f>
        <v>53.5</v>
      </c>
      <c r="V16" s="107">
        <f>VALUE(FIXED(IF(Q16&lt;N!$C$2,"",ItemScores!P16*100),1))</f>
        <v>53.6</v>
      </c>
      <c r="W16" s="107">
        <f>VALUE(FIXED(IF(S16&lt;N!$C$2,"",ItemScores!R16*100),1))</f>
        <v>53.6</v>
      </c>
      <c r="X16" s="22"/>
    </row>
    <row r="17" spans="1:24" x14ac:dyDescent="0.25">
      <c r="A17" t="s">
        <v>726</v>
      </c>
      <c r="B17">
        <v>0.54258796681777877</v>
      </c>
      <c r="C17">
        <v>64854</v>
      </c>
      <c r="D17">
        <v>0.51990130061802442</v>
      </c>
      <c r="E17">
        <v>43364</v>
      </c>
      <c r="F17">
        <v>0.53349720009610346</v>
      </c>
      <c r="G17">
        <v>108218</v>
      </c>
      <c r="I17" s="107">
        <f>VALUE(FIXED(IF(C17&lt;N!$C$2,"",ItemScores!B17*100),1))</f>
        <v>54.3</v>
      </c>
      <c r="J17" s="107">
        <f>VALUE(FIXED(IF(E17&lt;N!$C$2,"",ItemScores!D17*100),1))</f>
        <v>52</v>
      </c>
      <c r="K17" s="107">
        <f>VALUE(FIXED(IF(G17&lt;N!$C$2,"",ItemScores!F17*100),1))</f>
        <v>53.3</v>
      </c>
      <c r="M17" t="s">
        <v>294</v>
      </c>
      <c r="N17">
        <v>0.54395075976149487</v>
      </c>
      <c r="O17">
        <v>41592</v>
      </c>
      <c r="P17">
        <v>0.51410704822469055</v>
      </c>
      <c r="Q17">
        <v>47175</v>
      </c>
      <c r="R17">
        <v>0.52809039395270418</v>
      </c>
      <c r="S17">
        <v>88767</v>
      </c>
      <c r="T17" s="22"/>
      <c r="U17" s="107">
        <f>VALUE(FIXED(IF(O17&lt;N!$C$2,"",ItemScores!N17*100),1))</f>
        <v>54.4</v>
      </c>
      <c r="V17" s="107">
        <f>VALUE(FIXED(IF(Q17&lt;N!$C$2,"",ItemScores!P17*100),1))</f>
        <v>51.4</v>
      </c>
      <c r="W17" s="107">
        <f>VALUE(FIXED(IF(S17&lt;N!$C$2,"",ItemScores!R17*100),1))</f>
        <v>52.8</v>
      </c>
      <c r="X17" s="22"/>
    </row>
    <row r="18" spans="1:24" x14ac:dyDescent="0.25">
      <c r="A18" t="s">
        <v>727</v>
      </c>
      <c r="B18">
        <v>0.55480818743563132</v>
      </c>
      <c r="C18">
        <v>62144</v>
      </c>
      <c r="D18">
        <v>0.53701630567048675</v>
      </c>
      <c r="E18">
        <v>41090</v>
      </c>
      <c r="F18">
        <v>0.54772652420713586</v>
      </c>
      <c r="G18">
        <v>103234</v>
      </c>
      <c r="I18" s="107">
        <f>VALUE(FIXED(IF(C18&lt;N!$C$2,"",ItemScores!B18*100),1))</f>
        <v>55.5</v>
      </c>
      <c r="J18" s="107">
        <f>VALUE(FIXED(IF(E18&lt;N!$C$2,"",ItemScores!D18*100),1))</f>
        <v>53.7</v>
      </c>
      <c r="K18" s="107">
        <f>VALUE(FIXED(IF(G18&lt;N!$C$2,"",ItemScores!F18*100),1))</f>
        <v>54.8</v>
      </c>
      <c r="M18" t="s">
        <v>295</v>
      </c>
      <c r="N18">
        <v>0.51338065121930765</v>
      </c>
      <c r="O18">
        <v>36209</v>
      </c>
      <c r="P18">
        <v>0.49118976677283693</v>
      </c>
      <c r="Q18">
        <v>38932</v>
      </c>
      <c r="R18">
        <v>0.50188312638905597</v>
      </c>
      <c r="S18">
        <v>75141</v>
      </c>
      <c r="T18" s="22"/>
      <c r="U18" s="107">
        <f>VALUE(FIXED(IF(O18&lt;N!$C$2,"",ItemScores!N18*100),1))</f>
        <v>51.3</v>
      </c>
      <c r="V18" s="107">
        <f>VALUE(FIXED(IF(Q18&lt;N!$C$2,"",ItemScores!P18*100),1))</f>
        <v>49.1</v>
      </c>
      <c r="W18" s="107">
        <f>VALUE(FIXED(IF(S18&lt;N!$C$2,"",ItemScores!R18*100),1))</f>
        <v>50.2</v>
      </c>
      <c r="X18" s="22"/>
    </row>
    <row r="19" spans="1:24" x14ac:dyDescent="0.25">
      <c r="A19" t="s">
        <v>728</v>
      </c>
      <c r="B19">
        <v>0.67474091260634894</v>
      </c>
      <c r="C19">
        <v>64650</v>
      </c>
      <c r="D19">
        <v>0.6049134018708856</v>
      </c>
      <c r="E19">
        <v>43188</v>
      </c>
      <c r="F19">
        <v>0.64677571913425924</v>
      </c>
      <c r="G19">
        <v>107838</v>
      </c>
      <c r="I19" s="107">
        <f>VALUE(FIXED(IF(C19&lt;N!$C$2,"",ItemScores!B19*100),1))</f>
        <v>67.5</v>
      </c>
      <c r="J19" s="107">
        <f>VALUE(FIXED(IF(E19&lt;N!$C$2,"",ItemScores!D19*100),1))</f>
        <v>60.5</v>
      </c>
      <c r="K19" s="107">
        <f>VALUE(FIXED(IF(G19&lt;N!$C$2,"",ItemScores!F19*100),1))</f>
        <v>64.7</v>
      </c>
      <c r="M19" t="s">
        <v>296</v>
      </c>
      <c r="N19">
        <v>0.71250745838733265</v>
      </c>
      <c r="O19">
        <v>48603</v>
      </c>
      <c r="P19">
        <v>0.64995228918367287</v>
      </c>
      <c r="Q19">
        <v>53447</v>
      </c>
      <c r="R19">
        <v>0.67974522292992801</v>
      </c>
      <c r="S19">
        <v>102050</v>
      </c>
      <c r="T19" s="22"/>
      <c r="U19" s="107">
        <f>VALUE(FIXED(IF(O19&lt;N!$C$2,"",ItemScores!N19*100),1))</f>
        <v>71.3</v>
      </c>
      <c r="V19" s="107">
        <f>VALUE(FIXED(IF(Q19&lt;N!$C$2,"",ItemScores!P19*100),1))</f>
        <v>65</v>
      </c>
      <c r="W19" s="107">
        <f>VALUE(FIXED(IF(S19&lt;N!$C$2,"",ItemScores!R19*100),1))</f>
        <v>68</v>
      </c>
      <c r="X19" s="22"/>
    </row>
    <row r="20" spans="1:24" x14ac:dyDescent="0.25">
      <c r="A20" t="s">
        <v>729</v>
      </c>
      <c r="B20">
        <v>0.70719188671078503</v>
      </c>
      <c r="C20">
        <v>64684</v>
      </c>
      <c r="D20">
        <v>0.67946909612227246</v>
      </c>
      <c r="E20">
        <v>43247</v>
      </c>
      <c r="F20">
        <v>0.69608360897240407</v>
      </c>
      <c r="G20">
        <v>107931</v>
      </c>
      <c r="I20" s="107">
        <f>VALUE(FIXED(IF(C20&lt;N!$C$2,"",ItemScores!B20*100),1))</f>
        <v>70.7</v>
      </c>
      <c r="J20" s="107">
        <f>VALUE(FIXED(IF(E20&lt;N!$C$2,"",ItemScores!D20*100),1))</f>
        <v>67.900000000000006</v>
      </c>
      <c r="K20" s="107">
        <f>VALUE(FIXED(IF(G20&lt;N!$C$2,"",ItemScores!F20*100),1))</f>
        <v>69.599999999999994</v>
      </c>
      <c r="M20" t="s">
        <v>297</v>
      </c>
      <c r="N20">
        <v>0.74310263119938724</v>
      </c>
      <c r="O20">
        <v>48533</v>
      </c>
      <c r="P20">
        <v>0.72261980591255059</v>
      </c>
      <c r="Q20">
        <v>53378</v>
      </c>
      <c r="R20">
        <v>0.73237432661832735</v>
      </c>
      <c r="S20">
        <v>101911</v>
      </c>
      <c r="T20" s="22"/>
      <c r="U20" s="107">
        <f>VALUE(FIXED(IF(O20&lt;N!$C$2,"",ItemScores!N20*100),1))</f>
        <v>74.3</v>
      </c>
      <c r="V20" s="107">
        <f>VALUE(FIXED(IF(Q20&lt;N!$C$2,"",ItemScores!P20*100),1))</f>
        <v>72.3</v>
      </c>
      <c r="W20" s="107">
        <f>VALUE(FIXED(IF(S20&lt;N!$C$2,"",ItemScores!R20*100),1))</f>
        <v>73.2</v>
      </c>
      <c r="X20" s="22"/>
    </row>
    <row r="21" spans="1:24" x14ac:dyDescent="0.25">
      <c r="A21" t="s">
        <v>730</v>
      </c>
      <c r="B21">
        <v>0.61781671242172609</v>
      </c>
      <c r="C21">
        <v>64838</v>
      </c>
      <c r="D21">
        <v>0.59032250617541104</v>
      </c>
      <c r="E21">
        <v>43317</v>
      </c>
      <c r="F21">
        <v>0.60680504831031212</v>
      </c>
      <c r="G21">
        <v>108155</v>
      </c>
      <c r="I21" s="107">
        <f>VALUE(FIXED(IF(C21&lt;N!$C$2,"",ItemScores!B21*100),1))</f>
        <v>61.8</v>
      </c>
      <c r="J21" s="107">
        <f>VALUE(FIXED(IF(E21&lt;N!$C$2,"",ItemScores!D21*100),1))</f>
        <v>59</v>
      </c>
      <c r="K21" s="107">
        <f>VALUE(FIXED(IF(G21&lt;N!$C$2,"",ItemScores!F21*100),1))</f>
        <v>60.7</v>
      </c>
      <c r="M21" t="s">
        <v>298</v>
      </c>
      <c r="N21">
        <v>0.65859738761383302</v>
      </c>
      <c r="O21">
        <v>48538</v>
      </c>
      <c r="P21">
        <v>0.62163276010640955</v>
      </c>
      <c r="Q21">
        <v>53382</v>
      </c>
      <c r="R21">
        <v>0.63923665620093562</v>
      </c>
      <c r="S21">
        <v>101920</v>
      </c>
      <c r="T21" s="22"/>
      <c r="U21" s="107">
        <f>VALUE(FIXED(IF(O21&lt;N!$C$2,"",ItemScores!N21*100),1))</f>
        <v>65.900000000000006</v>
      </c>
      <c r="V21" s="107">
        <f>VALUE(FIXED(IF(Q21&lt;N!$C$2,"",ItemScores!P21*100),1))</f>
        <v>62.2</v>
      </c>
      <c r="W21" s="107">
        <f>VALUE(FIXED(IF(S21&lt;N!$C$2,"",ItemScores!R21*100),1))</f>
        <v>63.9</v>
      </c>
      <c r="X21" s="22"/>
    </row>
    <row r="22" spans="1:24" x14ac:dyDescent="0.25">
      <c r="A22" t="s">
        <v>731</v>
      </c>
      <c r="B22">
        <v>0.58459023472439886</v>
      </c>
      <c r="C22">
        <v>64842</v>
      </c>
      <c r="D22">
        <v>0.55528624192059306</v>
      </c>
      <c r="E22">
        <v>43320</v>
      </c>
      <c r="F22">
        <v>0.57285368243929102</v>
      </c>
      <c r="G22">
        <v>108162</v>
      </c>
      <c r="I22" s="107">
        <f>VALUE(FIXED(IF(C22&lt;N!$C$2,"",ItemScores!B22*100),1))</f>
        <v>58.5</v>
      </c>
      <c r="J22" s="107">
        <f>VALUE(FIXED(IF(E22&lt;N!$C$2,"",ItemScores!D22*100),1))</f>
        <v>55.5</v>
      </c>
      <c r="K22" s="107">
        <f>VALUE(FIXED(IF(G22&lt;N!$C$2,"",ItemScores!F22*100),1))</f>
        <v>57.3</v>
      </c>
      <c r="M22" t="s">
        <v>299</v>
      </c>
      <c r="N22">
        <v>0.61051546391752076</v>
      </c>
      <c r="O22">
        <v>48500</v>
      </c>
      <c r="P22">
        <v>0.57998499343462973</v>
      </c>
      <c r="Q22">
        <v>53310</v>
      </c>
      <c r="R22">
        <v>0.59452902465377266</v>
      </c>
      <c r="S22">
        <v>101810</v>
      </c>
      <c r="T22" s="22"/>
      <c r="U22" s="107">
        <f>VALUE(FIXED(IF(O22&lt;N!$C$2,"",ItemScores!N22*100),1))</f>
        <v>61.1</v>
      </c>
      <c r="V22" s="107">
        <f>VALUE(FIXED(IF(Q22&lt;N!$C$2,"",ItemScores!P22*100),1))</f>
        <v>58</v>
      </c>
      <c r="W22" s="107">
        <f>VALUE(FIXED(IF(S22&lt;N!$C$2,"",ItemScores!R22*100),1))</f>
        <v>59.5</v>
      </c>
      <c r="X22" s="22"/>
    </row>
    <row r="23" spans="1:24" x14ac:dyDescent="0.25">
      <c r="A23" t="s">
        <v>732</v>
      </c>
      <c r="B23">
        <v>0.6337800120279421</v>
      </c>
      <c r="C23">
        <v>64849</v>
      </c>
      <c r="D23">
        <v>0.60502688854524844</v>
      </c>
      <c r="E23">
        <v>43327</v>
      </c>
      <c r="F23">
        <v>0.62226371838485128</v>
      </c>
      <c r="G23">
        <v>108176</v>
      </c>
      <c r="I23" s="107">
        <f>VALUE(FIXED(IF(C23&lt;N!$C$2,"",ItemScores!B23*100),1))</f>
        <v>63.4</v>
      </c>
      <c r="J23" s="107">
        <f>VALUE(FIXED(IF(E23&lt;N!$C$2,"",ItemScores!D23*100),1))</f>
        <v>60.5</v>
      </c>
      <c r="K23" s="107">
        <f>VALUE(FIXED(IF(G23&lt;N!$C$2,"",ItemScores!F23*100),1))</f>
        <v>62.2</v>
      </c>
      <c r="M23" t="s">
        <v>300</v>
      </c>
      <c r="N23">
        <v>0.67783436076119574</v>
      </c>
      <c r="O23">
        <v>48503</v>
      </c>
      <c r="P23">
        <v>0.64139482564680061</v>
      </c>
      <c r="Q23">
        <v>53340</v>
      </c>
      <c r="R23">
        <v>0.65874925129856676</v>
      </c>
      <c r="S23">
        <v>101843</v>
      </c>
      <c r="T23" s="22"/>
      <c r="U23" s="107">
        <f>VALUE(FIXED(IF(O23&lt;N!$C$2,"",ItemScores!N23*100),1))</f>
        <v>67.8</v>
      </c>
      <c r="V23" s="107">
        <f>VALUE(FIXED(IF(Q23&lt;N!$C$2,"",ItemScores!P23*100),1))</f>
        <v>64.099999999999994</v>
      </c>
      <c r="W23" s="107">
        <f>VALUE(FIXED(IF(S23&lt;N!$C$2,"",ItemScores!R23*100),1))</f>
        <v>65.900000000000006</v>
      </c>
      <c r="X23" s="22"/>
    </row>
    <row r="24" spans="1:24" x14ac:dyDescent="0.25">
      <c r="A24" t="s">
        <v>733</v>
      </c>
      <c r="B24">
        <v>0.67946206875278625</v>
      </c>
      <c r="C24">
        <v>64841</v>
      </c>
      <c r="D24">
        <v>0.64735080226249408</v>
      </c>
      <c r="E24">
        <v>43315</v>
      </c>
      <c r="F24">
        <v>0.66660194533821249</v>
      </c>
      <c r="G24">
        <v>108156</v>
      </c>
      <c r="I24" s="107">
        <f>VALUE(FIXED(IF(C24&lt;N!$C$2,"",ItemScores!B24*100),1))</f>
        <v>67.900000000000006</v>
      </c>
      <c r="J24" s="107">
        <f>VALUE(FIXED(IF(E24&lt;N!$C$2,"",ItemScores!D24*100),1))</f>
        <v>64.7</v>
      </c>
      <c r="K24" s="107">
        <f>VALUE(FIXED(IF(G24&lt;N!$C$2,"",ItemScores!F24*100),1))</f>
        <v>66.7</v>
      </c>
      <c r="M24" t="s">
        <v>301</v>
      </c>
      <c r="N24">
        <v>0.67667932001980313</v>
      </c>
      <c r="O24">
        <v>48472</v>
      </c>
      <c r="P24">
        <v>0.65423557205534999</v>
      </c>
      <c r="Q24">
        <v>53334</v>
      </c>
      <c r="R24">
        <v>0.66492151739583205</v>
      </c>
      <c r="S24">
        <v>101806</v>
      </c>
      <c r="T24" s="22"/>
      <c r="U24" s="107">
        <f>VALUE(FIXED(IF(O24&lt;N!$C$2,"",ItemScores!N24*100),1))</f>
        <v>67.7</v>
      </c>
      <c r="V24" s="107">
        <f>VALUE(FIXED(IF(Q24&lt;N!$C$2,"",ItemScores!P24*100),1))</f>
        <v>65.400000000000006</v>
      </c>
      <c r="W24" s="107">
        <f>VALUE(FIXED(IF(S24&lt;N!$C$2,"",ItemScores!R24*100),1))</f>
        <v>66.5</v>
      </c>
      <c r="X24" s="22"/>
    </row>
    <row r="25" spans="1:24" x14ac:dyDescent="0.25">
      <c r="A25" t="s">
        <v>734</v>
      </c>
      <c r="B25">
        <v>0.48993661222412216</v>
      </c>
      <c r="C25">
        <v>64839</v>
      </c>
      <c r="D25">
        <v>0.48921428241489523</v>
      </c>
      <c r="E25">
        <v>43298</v>
      </c>
      <c r="F25">
        <v>0.48964739173456401</v>
      </c>
      <c r="G25">
        <v>108137</v>
      </c>
      <c r="I25" s="107">
        <f>VALUE(FIXED(IF(C25&lt;N!$C$2,"",ItemScores!B25*100),1))</f>
        <v>49</v>
      </c>
      <c r="J25" s="107">
        <f>VALUE(FIXED(IF(E25&lt;N!$C$2,"",ItemScores!D25*100),1))</f>
        <v>48.9</v>
      </c>
      <c r="K25" s="107">
        <f>VALUE(FIXED(IF(G25&lt;N!$C$2,"",ItemScores!F25*100),1))</f>
        <v>49</v>
      </c>
      <c r="M25" t="s">
        <v>302</v>
      </c>
      <c r="N25">
        <v>0.51919625358447052</v>
      </c>
      <c r="O25">
        <v>48473</v>
      </c>
      <c r="P25">
        <v>0.50083472454089828</v>
      </c>
      <c r="Q25">
        <v>53311</v>
      </c>
      <c r="R25">
        <v>0.50957910870077994</v>
      </c>
      <c r="S25">
        <v>101784</v>
      </c>
      <c r="T25" s="22"/>
      <c r="U25" s="107">
        <f>VALUE(FIXED(IF(O25&lt;N!$C$2,"",ItemScores!N25*100),1))</f>
        <v>51.9</v>
      </c>
      <c r="V25" s="107">
        <f>VALUE(FIXED(IF(Q25&lt;N!$C$2,"",ItemScores!P25*100),1))</f>
        <v>50.1</v>
      </c>
      <c r="W25" s="107">
        <f>VALUE(FIXED(IF(S25&lt;N!$C$2,"",ItemScores!R25*100),1))</f>
        <v>51</v>
      </c>
      <c r="X25" s="22"/>
    </row>
    <row r="26" spans="1:24" x14ac:dyDescent="0.25">
      <c r="A26" t="s">
        <v>735</v>
      </c>
      <c r="B26">
        <v>0.7024239060042593</v>
      </c>
      <c r="C26">
        <v>64854</v>
      </c>
      <c r="D26">
        <v>0.67797940619661079</v>
      </c>
      <c r="E26">
        <v>43314</v>
      </c>
      <c r="F26">
        <v>0.69263552991643196</v>
      </c>
      <c r="G26">
        <v>108168</v>
      </c>
      <c r="I26" s="107">
        <f>VALUE(FIXED(IF(C26&lt;N!$C$2,"",ItemScores!B26*100),1))</f>
        <v>70.2</v>
      </c>
      <c r="J26" s="107">
        <f>VALUE(FIXED(IF(E26&lt;N!$C$2,"",ItemScores!D26*100),1))</f>
        <v>67.8</v>
      </c>
      <c r="K26" s="107">
        <f>VALUE(FIXED(IF(G26&lt;N!$C$2,"",ItemScores!F26*100),1))</f>
        <v>69.3</v>
      </c>
      <c r="M26" t="s">
        <v>303</v>
      </c>
      <c r="N26">
        <v>0.70567134640360374</v>
      </c>
      <c r="O26">
        <v>48507</v>
      </c>
      <c r="P26">
        <v>0.67233068887263003</v>
      </c>
      <c r="Q26">
        <v>53319</v>
      </c>
      <c r="R26">
        <v>0.68821322648439742</v>
      </c>
      <c r="S26">
        <v>101826</v>
      </c>
      <c r="T26" s="22"/>
      <c r="U26" s="107">
        <f>VALUE(FIXED(IF(O26&lt;N!$C$2,"",ItemScores!N26*100),1))</f>
        <v>70.599999999999994</v>
      </c>
      <c r="V26" s="107">
        <f>VALUE(FIXED(IF(Q26&lt;N!$C$2,"",ItemScores!P26*100),1))</f>
        <v>67.2</v>
      </c>
      <c r="W26" s="107">
        <f>VALUE(FIXED(IF(S26&lt;N!$C$2,"",ItemScores!R26*100),1))</f>
        <v>68.8</v>
      </c>
      <c r="X26" s="22"/>
    </row>
    <row r="27" spans="1:24" x14ac:dyDescent="0.25">
      <c r="A27" t="s">
        <v>736</v>
      </c>
      <c r="B27">
        <v>0.76727115716752059</v>
      </c>
      <c r="C27">
        <v>64848</v>
      </c>
      <c r="D27">
        <v>0.71465176943143349</v>
      </c>
      <c r="E27">
        <v>43319</v>
      </c>
      <c r="F27">
        <v>0.74619800863480046</v>
      </c>
      <c r="G27">
        <v>108167</v>
      </c>
      <c r="I27" s="107">
        <f>VALUE(FIXED(IF(C27&lt;N!$C$2,"",ItemScores!B27*100),1))</f>
        <v>76.7</v>
      </c>
      <c r="J27" s="107">
        <f>VALUE(FIXED(IF(E27&lt;N!$C$2,"",ItemScores!D27*100),1))</f>
        <v>71.5</v>
      </c>
      <c r="K27" s="107">
        <f>VALUE(FIXED(IF(G27&lt;N!$C$2,"",ItemScores!F27*100),1))</f>
        <v>74.599999999999994</v>
      </c>
      <c r="M27" t="s">
        <v>304</v>
      </c>
      <c r="N27">
        <v>0.76564948453607773</v>
      </c>
      <c r="O27">
        <v>48500</v>
      </c>
      <c r="P27">
        <v>0.71244232716905687</v>
      </c>
      <c r="Q27">
        <v>53318</v>
      </c>
      <c r="R27">
        <v>0.73778703176255955</v>
      </c>
      <c r="S27">
        <v>101818</v>
      </c>
      <c r="T27" s="22"/>
      <c r="U27" s="107">
        <f>VALUE(FIXED(IF(O27&lt;N!$C$2,"",ItemScores!N27*100),1))</f>
        <v>76.599999999999994</v>
      </c>
      <c r="V27" s="107">
        <f>VALUE(FIXED(IF(Q27&lt;N!$C$2,"",ItemScores!P27*100),1))</f>
        <v>71.2</v>
      </c>
      <c r="W27" s="107">
        <f>VALUE(FIXED(IF(S27&lt;N!$C$2,"",ItemScores!R27*100),1))</f>
        <v>73.8</v>
      </c>
      <c r="X27" s="22"/>
    </row>
    <row r="28" spans="1:24" x14ac:dyDescent="0.25">
      <c r="A28" t="s">
        <v>712</v>
      </c>
      <c r="B28">
        <v>0.81397884134076948</v>
      </c>
      <c r="C28">
        <v>65127</v>
      </c>
      <c r="D28">
        <v>0.75460686549330913</v>
      </c>
      <c r="E28">
        <v>43522</v>
      </c>
      <c r="F28">
        <v>0.7901959521026416</v>
      </c>
      <c r="G28">
        <v>108649</v>
      </c>
      <c r="I28" s="107">
        <f>VALUE(FIXED(IF(C28&lt;N!$C$2,"",ItemScores!B28*100),1))</f>
        <v>81.400000000000006</v>
      </c>
      <c r="J28" s="107">
        <f>VALUE(FIXED(IF(E28&lt;N!$C$2,"",ItemScores!D28*100),1))</f>
        <v>75.5</v>
      </c>
      <c r="K28" s="107">
        <f>VALUE(FIXED(IF(G28&lt;N!$C$2,"",ItemScores!F28*100),1))</f>
        <v>79</v>
      </c>
      <c r="M28" t="s">
        <v>305</v>
      </c>
      <c r="N28">
        <v>0.85692448792417775</v>
      </c>
      <c r="O28">
        <v>49065</v>
      </c>
      <c r="P28">
        <v>0.80169300016670608</v>
      </c>
      <c r="Q28">
        <v>53987</v>
      </c>
      <c r="R28">
        <v>0.82798975274619246</v>
      </c>
      <c r="S28">
        <v>103052</v>
      </c>
      <c r="T28" s="22"/>
      <c r="U28" s="107">
        <f>VALUE(FIXED(IF(O28&lt;N!$C$2,"",ItemScores!N28*100),1))</f>
        <v>85.7</v>
      </c>
      <c r="V28" s="107">
        <f>VALUE(FIXED(IF(Q28&lt;N!$C$2,"",ItemScores!P28*100),1))</f>
        <v>80.2</v>
      </c>
      <c r="W28" s="107">
        <f>VALUE(FIXED(IF(S28&lt;N!$C$2,"",ItemScores!R28*100),1))</f>
        <v>82.8</v>
      </c>
      <c r="X28" s="22"/>
    </row>
    <row r="29" spans="1:24" x14ac:dyDescent="0.25">
      <c r="A29" t="s">
        <v>711</v>
      </c>
      <c r="B29">
        <v>0.81463572385542316</v>
      </c>
      <c r="C29">
        <v>64937</v>
      </c>
      <c r="D29">
        <v>0.75683890577507784</v>
      </c>
      <c r="E29">
        <v>43428</v>
      </c>
      <c r="F29">
        <v>0.79147326166196852</v>
      </c>
      <c r="G29">
        <v>108365</v>
      </c>
      <c r="I29" s="107">
        <f>VALUE(FIXED(IF(C29&lt;N!$C$2,"",ItemScores!B29*100),1))</f>
        <v>81.5</v>
      </c>
      <c r="J29" s="107">
        <f>VALUE(FIXED(IF(E29&lt;N!$C$2,"",ItemScores!D29*100),1))</f>
        <v>75.7</v>
      </c>
      <c r="K29" s="107">
        <f>VALUE(FIXED(IF(G29&lt;N!$C$2,"",ItemScores!F29*100),1))</f>
        <v>79.099999999999994</v>
      </c>
      <c r="M29" t="s">
        <v>762</v>
      </c>
      <c r="N29">
        <v>0.83382376982180872</v>
      </c>
      <c r="O29">
        <v>48936</v>
      </c>
      <c r="P29">
        <v>0.76853761403116638</v>
      </c>
      <c r="Q29">
        <v>53823</v>
      </c>
      <c r="R29">
        <v>0.79962825640575952</v>
      </c>
      <c r="S29">
        <v>102759</v>
      </c>
      <c r="T29" s="22"/>
      <c r="U29" s="107">
        <f>VALUE(FIXED(IF(O29&lt;N!$C$2,"",ItemScores!N29*100),1))</f>
        <v>83.4</v>
      </c>
      <c r="V29" s="107">
        <f>VALUE(FIXED(IF(Q29&lt;N!$C$2,"",ItemScores!P29*100),1))</f>
        <v>76.900000000000006</v>
      </c>
      <c r="W29" s="107">
        <f>VALUE(FIXED(IF(S29&lt;N!$C$2,"",ItemScores!R29*100),1))</f>
        <v>80</v>
      </c>
      <c r="X29" s="22"/>
    </row>
    <row r="30" spans="1:24" x14ac:dyDescent="0.25">
      <c r="A30" t="s">
        <v>737</v>
      </c>
      <c r="B30">
        <v>0.67538798556046098</v>
      </c>
      <c r="C30">
        <v>64822</v>
      </c>
      <c r="D30">
        <v>0.63062397562270556</v>
      </c>
      <c r="E30">
        <v>43319</v>
      </c>
      <c r="F30">
        <v>0.65745646886934395</v>
      </c>
      <c r="G30">
        <v>108141</v>
      </c>
      <c r="I30" s="107">
        <f>VALUE(FIXED(IF(C30&lt;N!$C$2,"",ItemScores!B30*100),1))</f>
        <v>67.5</v>
      </c>
      <c r="J30" s="107">
        <f>VALUE(FIXED(IF(E30&lt;N!$C$2,"",ItemScores!D30*100),1))</f>
        <v>63.1</v>
      </c>
      <c r="K30" s="107">
        <f>VALUE(FIXED(IF(G30&lt;N!$C$2,"",ItemScores!F30*100),1))</f>
        <v>65.7</v>
      </c>
      <c r="M30" t="s">
        <v>307</v>
      </c>
      <c r="N30">
        <v>0.61968481237687834</v>
      </c>
      <c r="O30">
        <v>41626</v>
      </c>
      <c r="P30">
        <v>0.56234656734106092</v>
      </c>
      <c r="Q30">
        <v>47252</v>
      </c>
      <c r="R30">
        <v>0.58920092711356509</v>
      </c>
      <c r="S30">
        <v>88878</v>
      </c>
      <c r="T30" s="22"/>
      <c r="U30" s="107">
        <f>VALUE(FIXED(IF(O30&lt;N!$C$2,"",ItemScores!N30*100),1))</f>
        <v>62</v>
      </c>
      <c r="V30" s="107">
        <f>VALUE(FIXED(IF(Q30&lt;N!$C$2,"",ItemScores!P30*100),1))</f>
        <v>56.2</v>
      </c>
      <c r="W30" s="107">
        <f>VALUE(FIXED(IF(S30&lt;N!$C$2,"",ItemScores!R30*100),1))</f>
        <v>58.9</v>
      </c>
      <c r="X30" s="22"/>
    </row>
    <row r="31" spans="1:24" x14ac:dyDescent="0.25">
      <c r="A31" t="s">
        <v>738</v>
      </c>
      <c r="B31">
        <v>0.50918533707581937</v>
      </c>
      <c r="C31">
        <v>59497</v>
      </c>
      <c r="D31">
        <v>0.41832974677946944</v>
      </c>
      <c r="E31">
        <v>33923</v>
      </c>
      <c r="F31">
        <v>0.47619353457504054</v>
      </c>
      <c r="G31">
        <v>93420</v>
      </c>
      <c r="I31" s="107">
        <f>VALUE(FIXED(IF(C31&lt;N!$C$2,"",ItemScores!B31*100),1))</f>
        <v>50.9</v>
      </c>
      <c r="J31" s="107">
        <f>VALUE(FIXED(IF(E31&lt;N!$C$2,"",ItemScores!D31*100),1))</f>
        <v>41.8</v>
      </c>
      <c r="K31" s="107">
        <f>VALUE(FIXED(IF(G31&lt;N!$C$2,"",ItemScores!F31*100),1))</f>
        <v>47.6</v>
      </c>
      <c r="M31" t="s">
        <v>308</v>
      </c>
      <c r="N31">
        <v>0.46019082085869478</v>
      </c>
      <c r="O31">
        <v>36474</v>
      </c>
      <c r="P31">
        <v>0.36790749247584431</v>
      </c>
      <c r="Q31">
        <v>31565</v>
      </c>
      <c r="R31">
        <v>0.41737826834609676</v>
      </c>
      <c r="S31">
        <v>68039</v>
      </c>
      <c r="T31" s="22"/>
      <c r="U31" s="107">
        <f>VALUE(FIXED(IF(O31&lt;N!$C$2,"",ItemScores!N31*100),1))</f>
        <v>46</v>
      </c>
      <c r="V31" s="107">
        <f>VALUE(FIXED(IF(Q31&lt;N!$C$2,"",ItemScores!P31*100),1))</f>
        <v>36.799999999999997</v>
      </c>
      <c r="W31" s="107">
        <f>VALUE(FIXED(IF(S31&lt;N!$C$2,"",ItemScores!R31*100),1))</f>
        <v>41.7</v>
      </c>
      <c r="X31" s="22"/>
    </row>
    <row r="32" spans="1:24" x14ac:dyDescent="0.25">
      <c r="A32" t="s">
        <v>739</v>
      </c>
      <c r="B32">
        <v>0.51481481481481084</v>
      </c>
      <c r="C32">
        <v>64800</v>
      </c>
      <c r="D32">
        <v>0.39810109037146635</v>
      </c>
      <c r="E32">
        <v>43288</v>
      </c>
      <c r="F32">
        <v>0.46807231144993006</v>
      </c>
      <c r="G32">
        <v>108088</v>
      </c>
      <c r="I32" s="107">
        <f>VALUE(FIXED(IF(C32&lt;N!$C$2,"",ItemScores!B32*100),1))</f>
        <v>51.5</v>
      </c>
      <c r="J32" s="107">
        <f>VALUE(FIXED(IF(E32&lt;N!$C$2,"",ItemScores!D32*100),1))</f>
        <v>39.799999999999997</v>
      </c>
      <c r="K32" s="107">
        <f>VALUE(FIXED(IF(G32&lt;N!$C$2,"",ItemScores!F32*100),1))</f>
        <v>46.8</v>
      </c>
      <c r="M32" t="s">
        <v>309</v>
      </c>
      <c r="N32">
        <v>0.43152442387472773</v>
      </c>
      <c r="O32">
        <v>41701</v>
      </c>
      <c r="P32">
        <v>0.29421588939157334</v>
      </c>
      <c r="Q32">
        <v>47302</v>
      </c>
      <c r="R32">
        <v>0.3585497118074677</v>
      </c>
      <c r="S32">
        <v>89003</v>
      </c>
      <c r="T32" s="22"/>
      <c r="U32" s="107">
        <f>VALUE(FIXED(IF(O32&lt;N!$C$2,"",ItemScores!N32*100),1))</f>
        <v>43.2</v>
      </c>
      <c r="V32" s="107">
        <f>VALUE(FIXED(IF(Q32&lt;N!$C$2,"",ItemScores!P32*100),1))</f>
        <v>29.4</v>
      </c>
      <c r="W32" s="107">
        <f>VALUE(FIXED(IF(S32&lt;N!$C$2,"",ItemScores!R32*100),1))</f>
        <v>35.9</v>
      </c>
      <c r="X32" s="22"/>
    </row>
    <row r="33" spans="1:24" x14ac:dyDescent="0.25">
      <c r="A33" t="s">
        <v>740</v>
      </c>
      <c r="B33">
        <v>0.63322422258593369</v>
      </c>
      <c r="C33">
        <v>54990</v>
      </c>
      <c r="D33">
        <v>0.5635118982940327</v>
      </c>
      <c r="E33">
        <v>36812</v>
      </c>
      <c r="F33">
        <v>0.6052700376898078</v>
      </c>
      <c r="G33">
        <v>91802</v>
      </c>
      <c r="I33" s="107">
        <f>VALUE(FIXED(IF(C33&lt;N!$C$2,"",ItemScores!B33*100),1))</f>
        <v>63.3</v>
      </c>
      <c r="J33" s="107">
        <f>VALUE(FIXED(IF(E33&lt;N!$C$2,"",ItemScores!D33*100),1))</f>
        <v>56.4</v>
      </c>
      <c r="K33" s="107">
        <f>VALUE(FIXED(IF(G33&lt;N!$C$2,"",ItemScores!F33*100),1))</f>
        <v>60.5</v>
      </c>
      <c r="M33" t="s">
        <v>310</v>
      </c>
      <c r="N33">
        <v>0.6742191254204678</v>
      </c>
      <c r="O33">
        <v>41620</v>
      </c>
      <c r="P33">
        <v>0.61233731880224351</v>
      </c>
      <c r="Q33">
        <v>47255</v>
      </c>
      <c r="R33">
        <v>0.641316455696196</v>
      </c>
      <c r="S33">
        <v>88875</v>
      </c>
      <c r="T33" s="22"/>
      <c r="U33" s="107">
        <f>VALUE(FIXED(IF(O33&lt;N!$C$2,"",ItemScores!N33*100),1))</f>
        <v>67.400000000000006</v>
      </c>
      <c r="V33" s="107">
        <f>VALUE(FIXED(IF(Q33&lt;N!$C$2,"",ItemScores!P33*100),1))</f>
        <v>61.2</v>
      </c>
      <c r="W33" s="107">
        <f>VALUE(FIXED(IF(S33&lt;N!$C$2,"",ItemScores!R33*100),1))</f>
        <v>64.099999999999994</v>
      </c>
      <c r="X33" s="22"/>
    </row>
    <row r="34" spans="1:24" x14ac:dyDescent="0.25">
      <c r="A34" t="s">
        <v>741</v>
      </c>
      <c r="B34">
        <v>0.60630136487052733</v>
      </c>
      <c r="C34">
        <v>54877</v>
      </c>
      <c r="D34">
        <v>0.53265716771807603</v>
      </c>
      <c r="E34">
        <v>36776</v>
      </c>
      <c r="F34">
        <v>0.57675144294240022</v>
      </c>
      <c r="G34">
        <v>91653</v>
      </c>
      <c r="I34" s="107">
        <f>VALUE(FIXED(IF(C34&lt;N!$C$2,"",ItemScores!B34*100),1))</f>
        <v>60.6</v>
      </c>
      <c r="J34" s="107">
        <f>VALUE(FIXED(IF(E34&lt;N!$C$2,"",ItemScores!D34*100),1))</f>
        <v>53.3</v>
      </c>
      <c r="K34" s="107">
        <f>VALUE(FIXED(IF(G34&lt;N!$C$2,"",ItemScores!F34*100),1))</f>
        <v>57.7</v>
      </c>
      <c r="M34" t="s">
        <v>311</v>
      </c>
      <c r="N34">
        <v>0.62104807275877449</v>
      </c>
      <c r="O34">
        <v>41562</v>
      </c>
      <c r="P34">
        <v>0.55330207692471078</v>
      </c>
      <c r="Q34">
        <v>47137</v>
      </c>
      <c r="R34">
        <v>0.58504605463421644</v>
      </c>
      <c r="S34">
        <v>88699</v>
      </c>
      <c r="T34" s="22"/>
      <c r="U34" s="107">
        <f>VALUE(FIXED(IF(O34&lt;N!$C$2,"",ItemScores!N34*100),1))</f>
        <v>62.1</v>
      </c>
      <c r="V34" s="107">
        <f>VALUE(FIXED(IF(Q34&lt;N!$C$2,"",ItemScores!P34*100),1))</f>
        <v>55.3</v>
      </c>
      <c r="W34" s="107">
        <f>VALUE(FIXED(IF(S34&lt;N!$C$2,"",ItemScores!R34*100),1))</f>
        <v>58.5</v>
      </c>
      <c r="X34" s="22"/>
    </row>
    <row r="35" spans="1:24" x14ac:dyDescent="0.25">
      <c r="A35" t="s">
        <v>742</v>
      </c>
      <c r="B35">
        <v>0.47021032817742647</v>
      </c>
      <c r="C35">
        <v>24438</v>
      </c>
      <c r="D35">
        <v>0.42096806587668151</v>
      </c>
      <c r="E35">
        <v>19916</v>
      </c>
      <c r="F35">
        <v>0.44809938224286477</v>
      </c>
      <c r="G35">
        <v>44354</v>
      </c>
      <c r="I35" s="107">
        <f>VALUE(FIXED(IF(C35&lt;N!$C$2,"",ItemScores!B35*100),1))</f>
        <v>47</v>
      </c>
      <c r="J35" s="107">
        <f>VALUE(FIXED(IF(E35&lt;N!$C$2,"",ItemScores!D35*100),1))</f>
        <v>42.1</v>
      </c>
      <c r="K35" s="107">
        <f>VALUE(FIXED(IF(G35&lt;N!$C$2,"",ItemScores!F35*100),1))</f>
        <v>44.8</v>
      </c>
      <c r="M35" t="s">
        <v>312</v>
      </c>
      <c r="N35">
        <v>0.48705540769416789</v>
      </c>
      <c r="O35">
        <v>16532</v>
      </c>
      <c r="P35">
        <v>0.45877793195846445</v>
      </c>
      <c r="Q35">
        <v>20899</v>
      </c>
      <c r="R35">
        <v>0.47126713152200028</v>
      </c>
      <c r="S35">
        <v>37431</v>
      </c>
      <c r="T35" s="22"/>
      <c r="U35" s="107">
        <f>VALUE(FIXED(IF(O35&lt;N!$C$2,"",ItemScores!N35*100),1))</f>
        <v>48.7</v>
      </c>
      <c r="V35" s="107">
        <f>VALUE(FIXED(IF(Q35&lt;N!$C$2,"",ItemScores!P35*100),1))</f>
        <v>45.9</v>
      </c>
      <c r="W35" s="107">
        <f>VALUE(FIXED(IF(S35&lt;N!$C$2,"",ItemScores!R35*100),1))</f>
        <v>47.1</v>
      </c>
      <c r="X35" s="22"/>
    </row>
    <row r="36" spans="1:24" x14ac:dyDescent="0.25">
      <c r="A36" t="s">
        <v>743</v>
      </c>
      <c r="B36">
        <v>0.46897710565007306</v>
      </c>
      <c r="C36">
        <v>23805</v>
      </c>
      <c r="D36">
        <v>0.40883103624298273</v>
      </c>
      <c r="E36">
        <v>19590</v>
      </c>
      <c r="F36">
        <v>0.44182509505703405</v>
      </c>
      <c r="G36">
        <v>43395</v>
      </c>
      <c r="I36" s="107">
        <f>VALUE(FIXED(IF(C36&lt;N!$C$2,"",ItemScores!B36*100),1))</f>
        <v>46.9</v>
      </c>
      <c r="J36" s="107">
        <f>VALUE(FIXED(IF(E36&lt;N!$C$2,"",ItemScores!D36*100),1))</f>
        <v>40.9</v>
      </c>
      <c r="K36" s="107">
        <f>VALUE(FIXED(IF(G36&lt;N!$C$2,"",ItemScores!F36*100),1))</f>
        <v>44.2</v>
      </c>
      <c r="M36" t="s">
        <v>313</v>
      </c>
      <c r="N36">
        <v>0.47468513853904115</v>
      </c>
      <c r="O36">
        <v>15880</v>
      </c>
      <c r="P36">
        <v>0.43805592412403654</v>
      </c>
      <c r="Q36">
        <v>20349</v>
      </c>
      <c r="R36">
        <v>0.45411134726324109</v>
      </c>
      <c r="S36">
        <v>36229</v>
      </c>
      <c r="T36" s="22"/>
      <c r="U36" s="107">
        <f>VALUE(FIXED(IF(O36&lt;N!$C$2,"",ItemScores!N36*100),1))</f>
        <v>47.5</v>
      </c>
      <c r="V36" s="107">
        <f>VALUE(FIXED(IF(Q36&lt;N!$C$2,"",ItemScores!P36*100),1))</f>
        <v>43.8</v>
      </c>
      <c r="W36" s="107">
        <f>VALUE(FIXED(IF(S36&lt;N!$C$2,"",ItemScores!R36*100),1))</f>
        <v>45.4</v>
      </c>
      <c r="X36" s="22"/>
    </row>
    <row r="37" spans="1:24" x14ac:dyDescent="0.25">
      <c r="A37" t="s">
        <v>744</v>
      </c>
      <c r="B37">
        <v>0.6075661565019651</v>
      </c>
      <c r="C37">
        <v>47501</v>
      </c>
      <c r="D37">
        <v>0.57183310739568993</v>
      </c>
      <c r="E37">
        <v>33195</v>
      </c>
      <c r="F37">
        <v>0.59286705660751315</v>
      </c>
      <c r="G37">
        <v>80696</v>
      </c>
      <c r="I37" s="107">
        <f>VALUE(FIXED(IF(C37&lt;N!$C$2,"",ItemScores!B37*100),1))</f>
        <v>60.8</v>
      </c>
      <c r="J37" s="107">
        <f>VALUE(FIXED(IF(E37&lt;N!$C$2,"",ItemScores!D37*100),1))</f>
        <v>57.2</v>
      </c>
      <c r="K37" s="107">
        <f>VALUE(FIXED(IF(G37&lt;N!$C$2,"",ItemScores!F37*100),1))</f>
        <v>59.3</v>
      </c>
      <c r="M37" t="s">
        <v>314</v>
      </c>
      <c r="N37">
        <v>0.60047566646551953</v>
      </c>
      <c r="O37">
        <v>28171</v>
      </c>
      <c r="P37">
        <v>0.56028709570857904</v>
      </c>
      <c r="Q37">
        <v>33299</v>
      </c>
      <c r="R37">
        <v>0.57870505937855321</v>
      </c>
      <c r="S37">
        <v>61470</v>
      </c>
      <c r="T37" s="22"/>
      <c r="U37" s="107">
        <f>VALUE(FIXED(IF(O37&lt;N!$C$2,"",ItemScores!N37*100),1))</f>
        <v>60</v>
      </c>
      <c r="V37" s="107">
        <f>VALUE(FIXED(IF(Q37&lt;N!$C$2,"",ItemScores!P37*100),1))</f>
        <v>56</v>
      </c>
      <c r="W37" s="107">
        <f>VALUE(FIXED(IF(S37&lt;N!$C$2,"",ItemScores!R37*100),1))</f>
        <v>57.9</v>
      </c>
      <c r="X37" s="22"/>
    </row>
    <row r="38" spans="1:24" x14ac:dyDescent="0.25">
      <c r="A38" t="s">
        <v>745</v>
      </c>
      <c r="B38">
        <v>0.63959035684752197</v>
      </c>
      <c r="C38">
        <v>47163</v>
      </c>
      <c r="D38">
        <v>0.59168607993223188</v>
      </c>
      <c r="E38">
        <v>33053</v>
      </c>
      <c r="F38">
        <v>0.619851401216718</v>
      </c>
      <c r="G38">
        <v>80216</v>
      </c>
      <c r="I38" s="107">
        <f>VALUE(FIXED(IF(C38&lt;N!$C$2,"",ItemScores!B38*100),1))</f>
        <v>64</v>
      </c>
      <c r="J38" s="107">
        <f>VALUE(FIXED(IF(E38&lt;N!$C$2,"",ItemScores!D38*100),1))</f>
        <v>59.2</v>
      </c>
      <c r="K38" s="107">
        <f>VALUE(FIXED(IF(G38&lt;N!$C$2,"",ItemScores!F38*100),1))</f>
        <v>62</v>
      </c>
      <c r="M38" t="s">
        <v>315</v>
      </c>
      <c r="N38">
        <v>0.6219868122365162</v>
      </c>
      <c r="O38">
        <v>27753</v>
      </c>
      <c r="P38">
        <v>0.57835900239983296</v>
      </c>
      <c r="Q38">
        <v>32919</v>
      </c>
      <c r="R38">
        <v>0.59831553270042992</v>
      </c>
      <c r="S38">
        <v>60672</v>
      </c>
      <c r="T38" s="22"/>
      <c r="U38" s="107">
        <f>VALUE(FIXED(IF(O38&lt;N!$C$2,"",ItemScores!N38*100),1))</f>
        <v>62.2</v>
      </c>
      <c r="V38" s="107">
        <f>VALUE(FIXED(IF(Q38&lt;N!$C$2,"",ItemScores!P38*100),1))</f>
        <v>57.8</v>
      </c>
      <c r="W38" s="107">
        <f>VALUE(FIXED(IF(S38&lt;N!$C$2,"",ItemScores!R38*100),1))</f>
        <v>59.8</v>
      </c>
      <c r="X38" s="22"/>
    </row>
    <row r="39" spans="1:24" x14ac:dyDescent="0.25">
      <c r="A39" t="s">
        <v>746</v>
      </c>
      <c r="B39">
        <v>0.53551861825610469</v>
      </c>
      <c r="C39">
        <v>21538</v>
      </c>
      <c r="D39">
        <v>0.49020510123586625</v>
      </c>
      <c r="E39">
        <v>15212</v>
      </c>
      <c r="F39">
        <v>0.51676190476191008</v>
      </c>
      <c r="G39">
        <v>36750</v>
      </c>
      <c r="I39" s="107">
        <f>VALUE(FIXED(IF(C39&lt;N!$C$2,"",ItemScores!B39*100),1))</f>
        <v>53.6</v>
      </c>
      <c r="J39" s="107">
        <f>VALUE(FIXED(IF(E39&lt;N!$C$2,"",ItemScores!D39*100),1))</f>
        <v>49</v>
      </c>
      <c r="K39" s="107">
        <f>VALUE(FIXED(IF(G39&lt;N!$C$2,"",ItemScores!F39*100),1))</f>
        <v>51.7</v>
      </c>
      <c r="M39" t="s">
        <v>316</v>
      </c>
      <c r="N39">
        <v>0.560453924306341</v>
      </c>
      <c r="O39">
        <v>16831</v>
      </c>
      <c r="P39">
        <v>0.51703956909053095</v>
      </c>
      <c r="Q39">
        <v>19308</v>
      </c>
      <c r="R39">
        <v>0.53725891695952066</v>
      </c>
      <c r="S39">
        <v>36139</v>
      </c>
      <c r="T39" s="22"/>
      <c r="U39" s="107">
        <f>VALUE(FIXED(IF(O39&lt;N!$C$2,"",ItemScores!N39*100),1))</f>
        <v>56</v>
      </c>
      <c r="V39" s="107">
        <f>VALUE(FIXED(IF(Q39&lt;N!$C$2,"",ItemScores!P39*100),1))</f>
        <v>51.7</v>
      </c>
      <c r="W39" s="107">
        <f>VALUE(FIXED(IF(S39&lt;N!$C$2,"",ItemScores!R39*100),1))</f>
        <v>53.7</v>
      </c>
      <c r="X39" s="22"/>
    </row>
    <row r="40" spans="1:24" x14ac:dyDescent="0.25">
      <c r="A40" t="s">
        <v>747</v>
      </c>
      <c r="B40">
        <v>0.53820902727491704</v>
      </c>
      <c r="C40">
        <v>20715</v>
      </c>
      <c r="D40">
        <v>0.5089489974431467</v>
      </c>
      <c r="E40">
        <v>14862</v>
      </c>
      <c r="F40">
        <v>0.52598588976023641</v>
      </c>
      <c r="G40">
        <v>35577</v>
      </c>
      <c r="I40" s="107">
        <f>VALUE(FIXED(IF(C40&lt;N!$C$2,"",ItemScores!B40*100),1))</f>
        <v>53.8</v>
      </c>
      <c r="J40" s="107">
        <f>VALUE(FIXED(IF(E40&lt;N!$C$2,"",ItemScores!D40*100),1))</f>
        <v>50.9</v>
      </c>
      <c r="K40" s="107">
        <f>VALUE(FIXED(IF(G40&lt;N!$C$2,"",ItemScores!F40*100),1))</f>
        <v>52.6</v>
      </c>
      <c r="M40" t="s">
        <v>317</v>
      </c>
      <c r="N40">
        <v>0.55410771903698519</v>
      </c>
      <c r="O40">
        <v>16116</v>
      </c>
      <c r="P40">
        <v>0.5189177650888489</v>
      </c>
      <c r="Q40">
        <v>18739</v>
      </c>
      <c r="R40">
        <v>0.53518863864582034</v>
      </c>
      <c r="S40">
        <v>34855</v>
      </c>
      <c r="T40" s="22"/>
      <c r="U40" s="107">
        <f>VALUE(FIXED(IF(O40&lt;N!$C$2,"",ItemScores!N40*100),1))</f>
        <v>55.4</v>
      </c>
      <c r="V40" s="107">
        <f>VALUE(FIXED(IF(Q40&lt;N!$C$2,"",ItemScores!P40*100),1))</f>
        <v>51.9</v>
      </c>
      <c r="W40" s="107">
        <f>VALUE(FIXED(IF(S40&lt;N!$C$2,"",ItemScores!R40*100),1))</f>
        <v>53.5</v>
      </c>
      <c r="X40" s="22"/>
    </row>
    <row r="41" spans="1:24" x14ac:dyDescent="0.25">
      <c r="A41" t="s">
        <v>748</v>
      </c>
      <c r="B41">
        <v>0.15993355689973823</v>
      </c>
      <c r="C41">
        <v>63814</v>
      </c>
      <c r="D41">
        <v>0.14933819746503854</v>
      </c>
      <c r="E41">
        <v>42762</v>
      </c>
      <c r="F41">
        <v>0.15568232998048431</v>
      </c>
      <c r="G41">
        <v>106576</v>
      </c>
      <c r="I41" s="107">
        <f>VALUE(FIXED(IF(C41&lt;N!$C$2,"",ItemScores!B41*100),1))</f>
        <v>16</v>
      </c>
      <c r="J41" s="107">
        <f>VALUE(FIXED(IF(E41&lt;N!$C$2,"",ItemScores!D41*100),1))</f>
        <v>14.9</v>
      </c>
      <c r="K41" s="107">
        <f>VALUE(FIXED(IF(G41&lt;N!$C$2,"",ItemScores!F41*100),1))</f>
        <v>15.6</v>
      </c>
      <c r="M41" t="s">
        <v>318</v>
      </c>
      <c r="N41">
        <v>0.24199971213356716</v>
      </c>
      <c r="O41">
        <v>41686</v>
      </c>
      <c r="P41">
        <v>0.20375533307987781</v>
      </c>
      <c r="Q41">
        <v>47346</v>
      </c>
      <c r="R41">
        <v>0.22166187438224402</v>
      </c>
      <c r="S41">
        <v>89032</v>
      </c>
      <c r="T41" s="22"/>
      <c r="U41" s="107">
        <f>VALUE(FIXED(IF(O41&lt;N!$C$2,"",ItemScores!N41*100),1))</f>
        <v>24.2</v>
      </c>
      <c r="V41" s="107">
        <f>VALUE(FIXED(IF(Q41&lt;N!$C$2,"",ItemScores!P41*100),1))</f>
        <v>20.399999999999999</v>
      </c>
      <c r="W41" s="107">
        <f>VALUE(FIXED(IF(S41&lt;N!$C$2,"",ItemScores!R41*100),1))</f>
        <v>22.2</v>
      </c>
      <c r="X41" s="22"/>
    </row>
    <row r="42" spans="1:24" x14ac:dyDescent="0.25">
      <c r="A42" t="s">
        <v>749</v>
      </c>
      <c r="B42">
        <v>0.28055136765022548</v>
      </c>
      <c r="C42">
        <v>46430</v>
      </c>
      <c r="D42">
        <v>0.23466572565122581</v>
      </c>
      <c r="E42">
        <v>31172</v>
      </c>
      <c r="F42">
        <v>0.26211953300172264</v>
      </c>
      <c r="G42">
        <v>77602</v>
      </c>
      <c r="I42" s="107">
        <f>VALUE(FIXED(IF(C42&lt;N!$C$2,"",ItemScores!B42*100),1))</f>
        <v>28.1</v>
      </c>
      <c r="J42" s="107">
        <f>VALUE(FIXED(IF(E42&lt;N!$C$2,"",ItemScores!D42*100),1))</f>
        <v>23.5</v>
      </c>
      <c r="K42" s="107">
        <f>VALUE(FIXED(IF(G42&lt;N!$C$2,"",ItemScores!F42*100),1))</f>
        <v>26.2</v>
      </c>
      <c r="M42" t="s">
        <v>319</v>
      </c>
      <c r="N42">
        <v>0.2367608644027554</v>
      </c>
      <c r="O42">
        <v>33688</v>
      </c>
      <c r="P42">
        <v>0.20179659108358575</v>
      </c>
      <c r="Q42">
        <v>39074</v>
      </c>
      <c r="R42">
        <v>0.21798466232373989</v>
      </c>
      <c r="S42">
        <v>72762</v>
      </c>
      <c r="T42" s="22"/>
      <c r="U42" s="107">
        <f>VALUE(FIXED(IF(O42&lt;N!$C$2,"",ItemScores!N42*100),1))</f>
        <v>23.7</v>
      </c>
      <c r="V42" s="107">
        <f>VALUE(FIXED(IF(Q42&lt;N!$C$2,"",ItemScores!P42*100),1))</f>
        <v>20.2</v>
      </c>
      <c r="W42" s="107">
        <f>VALUE(FIXED(IF(S42&lt;N!$C$2,"",ItemScores!R42*100),1))</f>
        <v>21.8</v>
      </c>
      <c r="X42" s="22"/>
    </row>
    <row r="43" spans="1:24" x14ac:dyDescent="0.25">
      <c r="A43" t="s">
        <v>750</v>
      </c>
      <c r="B43">
        <v>0.19784027450716501</v>
      </c>
      <c r="C43">
        <v>29726</v>
      </c>
      <c r="D43">
        <v>0.16146808068205531</v>
      </c>
      <c r="E43">
        <v>19236</v>
      </c>
      <c r="F43">
        <v>0.18355050855765706</v>
      </c>
      <c r="G43">
        <v>48962</v>
      </c>
      <c r="I43" s="107">
        <f>VALUE(FIXED(IF(C43&lt;N!$C$2,"",ItemScores!B43*100),1))</f>
        <v>19.8</v>
      </c>
      <c r="J43" s="107">
        <f>VALUE(FIXED(IF(E43&lt;N!$C$2,"",ItemScores!D43*100),1))</f>
        <v>16.100000000000001</v>
      </c>
      <c r="K43" s="107">
        <f>VALUE(FIXED(IF(G43&lt;N!$C$2,"",ItemScores!F43*100),1))</f>
        <v>18.399999999999999</v>
      </c>
      <c r="M43" t="s">
        <v>320</v>
      </c>
      <c r="N43">
        <v>0.39276331502268885</v>
      </c>
      <c r="O43">
        <v>16748</v>
      </c>
      <c r="P43">
        <v>0.33560378665435275</v>
      </c>
      <c r="Q43">
        <v>17324</v>
      </c>
      <c r="R43">
        <v>0.36370039915472796</v>
      </c>
      <c r="S43">
        <v>34072</v>
      </c>
      <c r="T43" s="22"/>
      <c r="U43" s="107">
        <f>VALUE(FIXED(IF(O43&lt;N!$C$2,"",ItemScores!N43*100),1))</f>
        <v>39.299999999999997</v>
      </c>
      <c r="V43" s="107">
        <f>VALUE(FIXED(IF(Q43&lt;N!$C$2,"",ItemScores!P43*100),1))</f>
        <v>33.6</v>
      </c>
      <c r="W43" s="107">
        <f>VALUE(FIXED(IF(S43&lt;N!$C$2,"",ItemScores!R43*100),1))</f>
        <v>36.4</v>
      </c>
      <c r="X43" s="22"/>
    </row>
    <row r="44" spans="1:24" x14ac:dyDescent="0.25">
      <c r="A44" t="s">
        <v>751</v>
      </c>
      <c r="B44">
        <v>0.86077115409922056</v>
      </c>
      <c r="C44">
        <v>60792</v>
      </c>
      <c r="D44">
        <v>0.79728926111303977</v>
      </c>
      <c r="E44">
        <v>40358</v>
      </c>
      <c r="F44">
        <v>0.83544241225902427</v>
      </c>
      <c r="G44">
        <v>101150</v>
      </c>
      <c r="I44" s="107">
        <f>VALUE(FIXED(IF(C44&lt;N!$C$2,"",ItemScores!B44*100),1))</f>
        <v>86.1</v>
      </c>
      <c r="J44" s="107">
        <f>VALUE(FIXED(IF(E44&lt;N!$C$2,"",ItemScores!D44*100),1))</f>
        <v>79.7</v>
      </c>
      <c r="K44" s="107">
        <f>VALUE(FIXED(IF(G44&lt;N!$C$2,"",ItemScores!F44*100),1))</f>
        <v>83.5</v>
      </c>
      <c r="M44" t="s">
        <v>321</v>
      </c>
      <c r="N44">
        <v>0.88654614068190396</v>
      </c>
      <c r="O44">
        <v>45578</v>
      </c>
      <c r="P44">
        <v>0.82304477611940507</v>
      </c>
      <c r="Q44">
        <v>50250</v>
      </c>
      <c r="R44">
        <v>0.85324748507742465</v>
      </c>
      <c r="S44">
        <v>95828</v>
      </c>
      <c r="T44" s="22"/>
      <c r="U44" s="107">
        <f>VALUE(FIXED(IF(O44&lt;N!$C$2,"",ItemScores!N44*100),1))</f>
        <v>88.7</v>
      </c>
      <c r="V44" s="107">
        <f>VALUE(FIXED(IF(Q44&lt;N!$C$2,"",ItemScores!P44*100),1))</f>
        <v>82.3</v>
      </c>
      <c r="W44" s="107">
        <f>VALUE(FIXED(IF(S44&lt;N!$C$2,"",ItemScores!R44*100),1))</f>
        <v>85.3</v>
      </c>
      <c r="X44" s="22"/>
    </row>
    <row r="45" spans="1:24" x14ac:dyDescent="0.25">
      <c r="A45" t="s">
        <v>752</v>
      </c>
      <c r="B45">
        <v>0.77923793395427576</v>
      </c>
      <c r="C45">
        <v>59050</v>
      </c>
      <c r="D45">
        <v>0.69923357013724408</v>
      </c>
      <c r="E45">
        <v>39273</v>
      </c>
      <c r="F45">
        <v>0.74728191776084973</v>
      </c>
      <c r="G45">
        <v>98323</v>
      </c>
      <c r="I45" s="107">
        <f>VALUE(FIXED(IF(C45&lt;N!$C$2,"",ItemScores!B45*100),1))</f>
        <v>77.900000000000006</v>
      </c>
      <c r="J45" s="107">
        <f>VALUE(FIXED(IF(E45&lt;N!$C$2,"",ItemScores!D45*100),1))</f>
        <v>69.900000000000006</v>
      </c>
      <c r="K45" s="107">
        <f>VALUE(FIXED(IF(G45&lt;N!$C$2,"",ItemScores!F45*100),1))</f>
        <v>74.7</v>
      </c>
      <c r="M45" t="s">
        <v>322</v>
      </c>
      <c r="N45">
        <v>0.78745481322801369</v>
      </c>
      <c r="O45">
        <v>44814</v>
      </c>
      <c r="P45">
        <v>0.70952486813120341</v>
      </c>
      <c r="Q45">
        <v>49481</v>
      </c>
      <c r="R45">
        <v>0.74656132350601134</v>
      </c>
      <c r="S45">
        <v>94295</v>
      </c>
      <c r="T45" s="22"/>
      <c r="U45" s="107">
        <f>VALUE(FIXED(IF(O45&lt;N!$C$2,"",ItemScores!N45*100),1))</f>
        <v>78.7</v>
      </c>
      <c r="V45" s="107">
        <f>VALUE(FIXED(IF(Q45&lt;N!$C$2,"",ItemScores!P45*100),1))</f>
        <v>71</v>
      </c>
      <c r="W45" s="107">
        <f>VALUE(FIXED(IF(S45&lt;N!$C$2,"",ItemScores!R45*100),1))</f>
        <v>74.7</v>
      </c>
      <c r="X45" s="22"/>
    </row>
    <row r="46" spans="1:24" x14ac:dyDescent="0.25">
      <c r="A46" t="s">
        <v>753</v>
      </c>
      <c r="B46">
        <v>0.86078889977559025</v>
      </c>
      <c r="C46">
        <v>63278</v>
      </c>
      <c r="D46">
        <v>0.81534634519709659</v>
      </c>
      <c r="E46">
        <v>41808</v>
      </c>
      <c r="F46">
        <v>0.84270978056068835</v>
      </c>
      <c r="G46">
        <v>105086</v>
      </c>
      <c r="I46" s="107">
        <f>VALUE(FIXED(IF(C46&lt;N!$C$2,"",ItemScores!B46*100),1))</f>
        <v>86.1</v>
      </c>
      <c r="J46" s="107">
        <f>VALUE(FIXED(IF(E46&lt;N!$C$2,"",ItemScores!D46*100),1))</f>
        <v>81.5</v>
      </c>
      <c r="K46" s="107">
        <f>VALUE(FIXED(IF(G46&lt;N!$C$2,"",ItemScores!F46*100),1))</f>
        <v>84.3</v>
      </c>
      <c r="M46" t="s">
        <v>323</v>
      </c>
      <c r="N46">
        <v>0.85334748054757548</v>
      </c>
      <c r="O46">
        <v>48066</v>
      </c>
      <c r="P46">
        <v>0.80011384119153828</v>
      </c>
      <c r="Q46">
        <v>52705</v>
      </c>
      <c r="R46">
        <v>0.82550535372279987</v>
      </c>
      <c r="S46">
        <v>100771</v>
      </c>
      <c r="T46" s="22"/>
      <c r="U46" s="107">
        <f>VALUE(FIXED(IF(O46&lt;N!$C$2,"",ItemScores!N46*100),1))</f>
        <v>85.3</v>
      </c>
      <c r="V46" s="107">
        <f>VALUE(FIXED(IF(Q46&lt;N!$C$2,"",ItemScores!P46*100),1))</f>
        <v>80</v>
      </c>
      <c r="W46" s="107">
        <f>VALUE(FIXED(IF(S46&lt;N!$C$2,"",ItemScores!R46*100),1))</f>
        <v>82.6</v>
      </c>
      <c r="X46" s="22"/>
    </row>
    <row r="47" spans="1:24" x14ac:dyDescent="0.25">
      <c r="A47" t="s">
        <v>754</v>
      </c>
      <c r="B47">
        <v>0.82553234741068737</v>
      </c>
      <c r="C47">
        <v>59031</v>
      </c>
      <c r="D47">
        <v>0.76564106421926259</v>
      </c>
      <c r="E47">
        <v>39879</v>
      </c>
      <c r="F47">
        <v>0.80138509756344645</v>
      </c>
      <c r="G47">
        <v>98910</v>
      </c>
      <c r="I47" s="107">
        <f>VALUE(FIXED(IF(C47&lt;N!$C$2,"",ItemScores!B47*100),1))</f>
        <v>82.6</v>
      </c>
      <c r="J47" s="107">
        <f>VALUE(FIXED(IF(E47&lt;N!$C$2,"",ItemScores!D47*100),1))</f>
        <v>76.599999999999994</v>
      </c>
      <c r="K47" s="107">
        <f>VALUE(FIXED(IF(G47&lt;N!$C$2,"",ItemScores!F47*100),1))</f>
        <v>80.099999999999994</v>
      </c>
      <c r="M47" t="s">
        <v>324</v>
      </c>
      <c r="N47">
        <v>0.81251353575606133</v>
      </c>
      <c r="O47">
        <v>46174</v>
      </c>
      <c r="P47">
        <v>0.75077717168162605</v>
      </c>
      <c r="Q47">
        <v>51147</v>
      </c>
      <c r="R47">
        <v>0.78006802231788752</v>
      </c>
      <c r="S47">
        <v>97321</v>
      </c>
      <c r="T47" s="22"/>
      <c r="U47" s="107">
        <f>VALUE(FIXED(IF(O47&lt;N!$C$2,"",ItemScores!N47*100),1))</f>
        <v>81.3</v>
      </c>
      <c r="V47" s="107">
        <f>VALUE(FIXED(IF(Q47&lt;N!$C$2,"",ItemScores!P47*100),1))</f>
        <v>75.099999999999994</v>
      </c>
      <c r="W47" s="107">
        <f>VALUE(FIXED(IF(S47&lt;N!$C$2,"",ItemScores!R47*100),1))</f>
        <v>78</v>
      </c>
      <c r="X47" s="22"/>
    </row>
    <row r="48" spans="1:24" x14ac:dyDescent="0.25">
      <c r="A48" t="s">
        <v>755</v>
      </c>
      <c r="B48">
        <v>0.80745430086255221</v>
      </c>
      <c r="C48">
        <v>63185</v>
      </c>
      <c r="D48">
        <v>0.75744485737728673</v>
      </c>
      <c r="E48">
        <v>41438</v>
      </c>
      <c r="F48">
        <v>0.78764707569081582</v>
      </c>
      <c r="G48">
        <v>104623</v>
      </c>
      <c r="I48" s="107">
        <f>VALUE(FIXED(IF(C48&lt;N!$C$2,"",ItemScores!B48*100),1))</f>
        <v>80.7</v>
      </c>
      <c r="J48" s="107">
        <f>VALUE(FIXED(IF(E48&lt;N!$C$2,"",ItemScores!D48*100),1))</f>
        <v>75.7</v>
      </c>
      <c r="K48" s="107">
        <f>VALUE(FIXED(IF(G48&lt;N!$C$2,"",ItemScores!F48*100),1))</f>
        <v>78.8</v>
      </c>
      <c r="M48" t="s">
        <v>325</v>
      </c>
      <c r="N48">
        <v>0.81109344934326544</v>
      </c>
      <c r="O48">
        <v>47812</v>
      </c>
      <c r="P48">
        <v>0.75675262655205056</v>
      </c>
      <c r="Q48">
        <v>52350</v>
      </c>
      <c r="R48">
        <v>0.78269203889698347</v>
      </c>
      <c r="S48">
        <v>100162</v>
      </c>
      <c r="T48" s="22"/>
      <c r="U48" s="107">
        <f>VALUE(FIXED(IF(O48&lt;N!$C$2,"",ItemScores!N48*100),1))</f>
        <v>81.099999999999994</v>
      </c>
      <c r="V48" s="107">
        <f>VALUE(FIXED(IF(Q48&lt;N!$C$2,"",ItemScores!P48*100),1))</f>
        <v>75.7</v>
      </c>
      <c r="W48" s="107">
        <f>VALUE(FIXED(IF(S48&lt;N!$C$2,"",ItemScores!R48*100),1))</f>
        <v>78.3</v>
      </c>
      <c r="X48" s="22"/>
    </row>
    <row r="49" spans="1:24" x14ac:dyDescent="0.25">
      <c r="A49" t="s">
        <v>756</v>
      </c>
      <c r="B49">
        <v>0.84985581964348278</v>
      </c>
      <c r="C49">
        <v>45776</v>
      </c>
      <c r="D49">
        <v>0.77435532513300731</v>
      </c>
      <c r="E49">
        <v>29511</v>
      </c>
      <c r="F49">
        <v>0.82026113406032475</v>
      </c>
      <c r="G49">
        <v>75287</v>
      </c>
      <c r="I49" s="107">
        <f>VALUE(FIXED(IF(C49&lt;N!$C$2,"",ItemScores!B49*100),1))</f>
        <v>85</v>
      </c>
      <c r="J49" s="107">
        <f>VALUE(FIXED(IF(E49&lt;N!$C$2,"",ItemScores!D49*100),1))</f>
        <v>77.400000000000006</v>
      </c>
      <c r="K49" s="107">
        <f>VALUE(FIXED(IF(G49&lt;N!$C$2,"",ItemScores!F49*100),1))</f>
        <v>82</v>
      </c>
      <c r="M49" t="s">
        <v>326</v>
      </c>
      <c r="N49">
        <v>0.85431734727940378</v>
      </c>
      <c r="O49">
        <v>35948</v>
      </c>
      <c r="P49">
        <v>0.77435481338010126</v>
      </c>
      <c r="Q49">
        <v>38206</v>
      </c>
      <c r="R49">
        <v>0.81311864498206299</v>
      </c>
      <c r="S49">
        <v>74154</v>
      </c>
      <c r="T49" s="22"/>
      <c r="U49" s="107">
        <f>VALUE(FIXED(IF(O49&lt;N!$C$2,"",ItemScores!N49*100),1))</f>
        <v>85.4</v>
      </c>
      <c r="V49" s="107">
        <f>VALUE(FIXED(IF(Q49&lt;N!$C$2,"",ItemScores!P49*100),1))</f>
        <v>77.400000000000006</v>
      </c>
      <c r="W49" s="107">
        <f>VALUE(FIXED(IF(S49&lt;N!$C$2,"",ItemScores!R49*100),1))</f>
        <v>81.3</v>
      </c>
      <c r="X49" s="22"/>
    </row>
    <row r="50" spans="1:24" x14ac:dyDescent="0.25">
      <c r="A50" t="s">
        <v>757</v>
      </c>
      <c r="B50">
        <v>0.88430542718619753</v>
      </c>
      <c r="C50">
        <v>61671</v>
      </c>
      <c r="D50">
        <v>0.84328158132053033</v>
      </c>
      <c r="E50">
        <v>41029</v>
      </c>
      <c r="F50">
        <v>0.8679162609542308</v>
      </c>
      <c r="G50">
        <v>102700</v>
      </c>
      <c r="I50" s="107">
        <f>VALUE(FIXED(IF(C50&lt;N!$C$2,"",ItemScores!B50*100),1))</f>
        <v>88.4</v>
      </c>
      <c r="J50" s="107">
        <f>VALUE(FIXED(IF(E50&lt;N!$C$2,"",ItemScores!D50*100),1))</f>
        <v>84.3</v>
      </c>
      <c r="K50" s="107">
        <f>VALUE(FIXED(IF(G50&lt;N!$C$2,"",ItemScores!F50*100),1))</f>
        <v>86.8</v>
      </c>
      <c r="M50" t="s">
        <v>327</v>
      </c>
      <c r="N50">
        <v>0.88997178763786122</v>
      </c>
      <c r="O50">
        <v>46788</v>
      </c>
      <c r="P50">
        <v>0.85079753172662664</v>
      </c>
      <c r="Q50">
        <v>51534</v>
      </c>
      <c r="R50">
        <v>0.86943918960151523</v>
      </c>
      <c r="S50">
        <v>98322</v>
      </c>
      <c r="T50" s="22"/>
      <c r="U50" s="107">
        <f>VALUE(FIXED(IF(O50&lt;N!$C$2,"",ItemScores!N50*100),1))</f>
        <v>89</v>
      </c>
      <c r="V50" s="107">
        <f>VALUE(FIXED(IF(Q50&lt;N!$C$2,"",ItemScores!P50*100),1))</f>
        <v>85.1</v>
      </c>
      <c r="W50" s="107">
        <f>VALUE(FIXED(IF(S50&lt;N!$C$2,"",ItemScores!R50*100),1))</f>
        <v>86.9</v>
      </c>
      <c r="X50" s="22"/>
    </row>
    <row r="51" spans="1:24" s="22" customFormat="1" x14ac:dyDescent="0.25"/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workbookViewId="0">
      <selection sqref="A1:E1"/>
    </sheetView>
  </sheetViews>
  <sheetFormatPr defaultRowHeight="15" x14ac:dyDescent="0.25"/>
  <cols>
    <col min="9" max="9" width="9.140625" style="22"/>
    <col min="10" max="12" width="9.140625" style="110"/>
    <col min="13" max="13" width="9.140625" style="22"/>
    <col min="14" max="16" width="9.140625" style="21"/>
    <col min="17" max="17" width="9.140625" style="22"/>
  </cols>
  <sheetData>
    <row r="1" spans="1:16" x14ac:dyDescent="0.25">
      <c r="A1" t="s">
        <v>168</v>
      </c>
      <c r="B1" t="s">
        <v>168</v>
      </c>
      <c r="C1" t="s">
        <v>244</v>
      </c>
      <c r="J1" s="109"/>
      <c r="K1" s="109"/>
      <c r="L1" s="109"/>
      <c r="N1" s="23"/>
      <c r="O1" s="23"/>
      <c r="P1" s="23"/>
    </row>
    <row r="2" spans="1:16" x14ac:dyDescent="0.25">
      <c r="C2" t="s">
        <v>245</v>
      </c>
      <c r="E2" t="s">
        <v>246</v>
      </c>
      <c r="G2" t="s">
        <v>247</v>
      </c>
      <c r="J2" s="109"/>
      <c r="K2" s="109"/>
      <c r="L2" s="109"/>
      <c r="N2" s="23"/>
      <c r="O2" s="23"/>
      <c r="P2" s="23"/>
    </row>
    <row r="3" spans="1:16" x14ac:dyDescent="0.25">
      <c r="C3" t="s">
        <v>328</v>
      </c>
      <c r="D3" t="s">
        <v>251</v>
      </c>
      <c r="E3" t="s">
        <v>328</v>
      </c>
      <c r="F3" t="s">
        <v>251</v>
      </c>
      <c r="G3" t="s">
        <v>328</v>
      </c>
      <c r="H3" t="s">
        <v>251</v>
      </c>
      <c r="J3" s="109"/>
      <c r="K3" s="109"/>
      <c r="L3" s="109"/>
      <c r="N3" s="23"/>
      <c r="O3" s="23"/>
      <c r="P3" s="23"/>
    </row>
    <row r="4" spans="1:16" x14ac:dyDescent="0.25">
      <c r="A4" t="s">
        <v>329</v>
      </c>
      <c r="B4" t="s">
        <v>330</v>
      </c>
      <c r="C4">
        <v>0.94921984055588304</v>
      </c>
      <c r="D4">
        <v>612</v>
      </c>
      <c r="E4">
        <v>0.98729952720867709</v>
      </c>
      <c r="F4">
        <v>426</v>
      </c>
      <c r="G4">
        <v>0.96448681496348332</v>
      </c>
      <c r="H4">
        <v>1038</v>
      </c>
      <c r="J4" s="107">
        <f>VALUE(FIXED(IF(SUM(D4:D8)&lt;N!$C$2,"",Development!C4),1))</f>
        <v>0.9</v>
      </c>
      <c r="K4" s="107">
        <f>VALUE(FIXED(IF(SUM(F4:F8)&lt;N!$C$2,"",Development!E4),1))</f>
        <v>1</v>
      </c>
      <c r="L4" s="107">
        <f>VALUE(FIXED(IF(SUM(H4:H8)&lt;N!$C$2,"",Development!G4),1))</f>
        <v>1</v>
      </c>
      <c r="N4" s="28">
        <f>J4</f>
        <v>0.9</v>
      </c>
      <c r="O4" s="28">
        <f t="shared" ref="O4:P4" si="0">K4</f>
        <v>1</v>
      </c>
      <c r="P4" s="28">
        <f t="shared" si="0"/>
        <v>1</v>
      </c>
    </row>
    <row r="5" spans="1:16" x14ac:dyDescent="0.25">
      <c r="B5" t="s">
        <v>331</v>
      </c>
      <c r="C5">
        <v>5.3339330582870614</v>
      </c>
      <c r="D5">
        <v>3439</v>
      </c>
      <c r="E5">
        <v>3.995550199313989</v>
      </c>
      <c r="F5">
        <v>1724</v>
      </c>
      <c r="G5">
        <v>4.7973462674917764</v>
      </c>
      <c r="H5">
        <v>5163</v>
      </c>
      <c r="J5" s="107">
        <f>VALUE(FIXED(IF(SUM(D4:D8)&lt;N!$C$2,"",Development!C5),1))</f>
        <v>5.3</v>
      </c>
      <c r="K5" s="107">
        <f>VALUE(FIXED(IF(SUM(F4:F8)&lt;N!$C$2,"",Development!E5),1))</f>
        <v>4</v>
      </c>
      <c r="L5" s="107">
        <f>VALUE(FIXED(IF(SUM(H4:H8)&lt;N!$C$2,"",Development!G5),1))</f>
        <v>4.8</v>
      </c>
      <c r="N5" s="28">
        <f t="shared" ref="N5:N8" si="1">J5</f>
        <v>5.3</v>
      </c>
      <c r="O5" s="28">
        <f t="shared" ref="O5:O8" si="2">K5</f>
        <v>4</v>
      </c>
      <c r="P5" s="28">
        <f t="shared" ref="P5:P8" si="3">L5</f>
        <v>4.8</v>
      </c>
    </row>
    <row r="6" spans="1:16" x14ac:dyDescent="0.25">
      <c r="B6" t="s">
        <v>332</v>
      </c>
      <c r="C6">
        <v>27.995781245153086</v>
      </c>
      <c r="D6">
        <v>18050</v>
      </c>
      <c r="E6">
        <v>21.785482525261891</v>
      </c>
      <c r="F6">
        <v>9400</v>
      </c>
      <c r="G6">
        <v>25.505937447733736</v>
      </c>
      <c r="H6">
        <v>27450</v>
      </c>
      <c r="J6" s="107">
        <f>VALUE(FIXED(IF(SUM(D4:D8)&lt;N!$C$2,"",Development!C6),1))</f>
        <v>28</v>
      </c>
      <c r="K6" s="107">
        <f>VALUE(FIXED(IF(SUM(F4:F8)&lt;N!$C$2,"",Development!E6),1))</f>
        <v>21.8</v>
      </c>
      <c r="L6" s="107">
        <f>VALUE(FIXED(IF(SUM(H4:H8)&lt;N!$C$2,"",Development!G6),1))</f>
        <v>25.5</v>
      </c>
      <c r="N6" s="28">
        <f t="shared" si="1"/>
        <v>28</v>
      </c>
      <c r="O6" s="28">
        <f t="shared" si="2"/>
        <v>21.8</v>
      </c>
      <c r="P6" s="28">
        <f t="shared" si="3"/>
        <v>25.5</v>
      </c>
    </row>
    <row r="7" spans="1:16" x14ac:dyDescent="0.25">
      <c r="B7" t="s">
        <v>333</v>
      </c>
      <c r="C7">
        <v>44.557496044917329</v>
      </c>
      <c r="D7">
        <v>28728</v>
      </c>
      <c r="E7">
        <v>43.373968665986837</v>
      </c>
      <c r="F7">
        <v>18715</v>
      </c>
      <c r="G7">
        <v>44.082994183345413</v>
      </c>
      <c r="H7">
        <v>47443</v>
      </c>
      <c r="J7" s="107">
        <f>VALUE(FIXED(IF(SUM(D4:D8)&lt;N!$C$2,"",Development!C7),1))</f>
        <v>44.6</v>
      </c>
      <c r="K7" s="107">
        <f>VALUE(FIXED(IF(SUM(F4:F8)&lt;N!$C$2,"",Development!E7),1))</f>
        <v>43.4</v>
      </c>
      <c r="L7" s="107">
        <f>VALUE(FIXED(IF(SUM(H4:H8)&lt;N!$C$2,"",Development!G7),1))</f>
        <v>44.1</v>
      </c>
      <c r="N7" s="28">
        <f t="shared" si="1"/>
        <v>44.6</v>
      </c>
      <c r="O7" s="28">
        <f t="shared" si="2"/>
        <v>43.4</v>
      </c>
      <c r="P7" s="28">
        <f t="shared" si="3"/>
        <v>44.1</v>
      </c>
    </row>
    <row r="8" spans="1:16" x14ac:dyDescent="0.25">
      <c r="B8" t="s">
        <v>334</v>
      </c>
      <c r="C8">
        <v>21.163569811086639</v>
      </c>
      <c r="D8">
        <v>13645</v>
      </c>
      <c r="E8">
        <v>29.85769908222861</v>
      </c>
      <c r="F8">
        <v>12883</v>
      </c>
      <c r="G8">
        <v>24.649235286465593</v>
      </c>
      <c r="H8">
        <v>26528</v>
      </c>
      <c r="J8" s="107">
        <f>VALUE(FIXED(IF(SUM(D4:D8)&lt;N!$C$2,"",Development!C8),1))</f>
        <v>21.2</v>
      </c>
      <c r="K8" s="107">
        <f>VALUE(FIXED(IF(SUM(F4:F8)&lt;N!$C$2,"",Development!E8),1))</f>
        <v>29.9</v>
      </c>
      <c r="L8" s="107">
        <f>VALUE(FIXED(IF(SUM(H4:H8)&lt;N!$C$2,"",Development!G8),1))</f>
        <v>24.6</v>
      </c>
      <c r="N8" s="28">
        <f t="shared" si="1"/>
        <v>21.2</v>
      </c>
      <c r="O8" s="28">
        <f t="shared" si="2"/>
        <v>29.9</v>
      </c>
      <c r="P8" s="28">
        <f t="shared" si="3"/>
        <v>24.6</v>
      </c>
    </row>
    <row r="9" spans="1:16" x14ac:dyDescent="0.25">
      <c r="B9" t="s">
        <v>335</v>
      </c>
      <c r="C9">
        <v>0</v>
      </c>
      <c r="D9">
        <v>793</v>
      </c>
      <c r="E9">
        <v>0</v>
      </c>
      <c r="F9">
        <v>525</v>
      </c>
      <c r="G9">
        <v>0</v>
      </c>
      <c r="H9">
        <v>1318</v>
      </c>
      <c r="J9" s="109"/>
      <c r="K9" s="109"/>
      <c r="L9" s="109"/>
      <c r="N9" s="28">
        <f t="shared" ref="N9:P13" si="4">J10</f>
        <v>1.6</v>
      </c>
      <c r="O9" s="28">
        <f t="shared" si="4"/>
        <v>1.3</v>
      </c>
      <c r="P9" s="28">
        <f t="shared" si="4"/>
        <v>1.5</v>
      </c>
    </row>
    <row r="10" spans="1:16" x14ac:dyDescent="0.25">
      <c r="A10" t="s">
        <v>336</v>
      </c>
      <c r="B10" t="s">
        <v>330</v>
      </c>
      <c r="C10">
        <v>1.6141036375476789</v>
      </c>
      <c r="D10">
        <v>1041</v>
      </c>
      <c r="E10">
        <v>1.3492210682492582</v>
      </c>
      <c r="F10">
        <v>582</v>
      </c>
      <c r="G10">
        <v>1.5079438818173372</v>
      </c>
      <c r="H10">
        <v>1623</v>
      </c>
      <c r="J10" s="107">
        <f>VALUE(FIXED(IF(SUM(D10:D14)&lt;N!$C$2,"",Development!C10),1))</f>
        <v>1.6</v>
      </c>
      <c r="K10" s="107">
        <f>VALUE(FIXED(IF(SUM(F10:F14)&lt;N!$C$2,"",Development!E10),1))</f>
        <v>1.3</v>
      </c>
      <c r="L10" s="107">
        <f>VALUE(FIXED(IF(SUM(H10:H14)&lt;N!$C$2,"",Development!G10),1))</f>
        <v>1.5</v>
      </c>
      <c r="N10" s="28">
        <f t="shared" si="4"/>
        <v>8.8000000000000007</v>
      </c>
      <c r="O10" s="28">
        <f t="shared" si="4"/>
        <v>6.3</v>
      </c>
      <c r="P10" s="28">
        <f t="shared" si="4"/>
        <v>7.8</v>
      </c>
    </row>
    <row r="11" spans="1:16" x14ac:dyDescent="0.25">
      <c r="B11" t="s">
        <v>331</v>
      </c>
      <c r="C11">
        <v>8.8039197444723545</v>
      </c>
      <c r="D11">
        <v>5678</v>
      </c>
      <c r="E11">
        <v>6.2685459940652821</v>
      </c>
      <c r="F11">
        <v>2704</v>
      </c>
      <c r="G11">
        <v>7.787791507943882</v>
      </c>
      <c r="H11">
        <v>8382</v>
      </c>
      <c r="J11" s="107">
        <f>VALUE(FIXED(IF(SUM(D10:D14)&lt;N!$C$2,"",Development!C11),1))</f>
        <v>8.8000000000000007</v>
      </c>
      <c r="K11" s="107">
        <f>VALUE(FIXED(IF(SUM(F10:F14)&lt;N!$C$2,"",Development!E11),1))</f>
        <v>6.3</v>
      </c>
      <c r="L11" s="107">
        <f>VALUE(FIXED(IF(SUM(H10:H14)&lt;N!$C$2,"",Development!G11),1))</f>
        <v>7.8</v>
      </c>
      <c r="N11" s="28">
        <f t="shared" si="4"/>
        <v>36.4</v>
      </c>
      <c r="O11" s="28">
        <f t="shared" si="4"/>
        <v>28.4</v>
      </c>
      <c r="P11" s="28">
        <f t="shared" si="4"/>
        <v>33.200000000000003</v>
      </c>
    </row>
    <row r="12" spans="1:16" x14ac:dyDescent="0.25">
      <c r="B12" t="s">
        <v>332</v>
      </c>
      <c r="C12">
        <v>36.387881043197815</v>
      </c>
      <c r="D12">
        <v>23468</v>
      </c>
      <c r="E12">
        <v>28.39855341246291</v>
      </c>
      <c r="F12">
        <v>12250</v>
      </c>
      <c r="G12">
        <v>33.185914707795227</v>
      </c>
      <c r="H12">
        <v>35718</v>
      </c>
      <c r="J12" s="107">
        <f>VALUE(FIXED(IF(SUM(D10:D14)&lt;N!$C$2,"",Development!C12),1))</f>
        <v>36.4</v>
      </c>
      <c r="K12" s="107">
        <f>VALUE(FIXED(IF(SUM(F10:F14)&lt;N!$C$2,"",Development!E12),1))</f>
        <v>28.4</v>
      </c>
      <c r="L12" s="107">
        <f>VALUE(FIXED(IF(SUM(H10:H14)&lt;N!$C$2,"",Development!G12),1))</f>
        <v>33.200000000000003</v>
      </c>
      <c r="N12" s="28">
        <f t="shared" si="4"/>
        <v>38.799999999999997</v>
      </c>
      <c r="O12" s="28">
        <f t="shared" si="4"/>
        <v>42.3</v>
      </c>
      <c r="P12" s="28">
        <f t="shared" si="4"/>
        <v>40.200000000000003</v>
      </c>
    </row>
    <row r="13" spans="1:16" x14ac:dyDescent="0.25">
      <c r="B13" t="s">
        <v>333</v>
      </c>
      <c r="C13">
        <v>38.785003256116845</v>
      </c>
      <c r="D13">
        <v>25014</v>
      </c>
      <c r="E13">
        <v>42.294139465875368</v>
      </c>
      <c r="F13">
        <v>18244</v>
      </c>
      <c r="G13">
        <v>40.19139645080368</v>
      </c>
      <c r="H13">
        <v>43258</v>
      </c>
      <c r="J13" s="107">
        <f>VALUE(FIXED(IF(SUM(D10:D14)&lt;N!$C$2,"",Development!C13),1))</f>
        <v>38.799999999999997</v>
      </c>
      <c r="K13" s="107">
        <f>VALUE(FIXED(IF(SUM(F10:F14)&lt;N!$C$2,"",Development!E13),1))</f>
        <v>42.3</v>
      </c>
      <c r="L13" s="107">
        <f>VALUE(FIXED(IF(SUM(H10:H14)&lt;N!$C$2,"",Development!G13),1))</f>
        <v>40.200000000000003</v>
      </c>
      <c r="N13" s="28">
        <f t="shared" si="4"/>
        <v>14.4</v>
      </c>
      <c r="O13" s="28">
        <f t="shared" si="4"/>
        <v>21.7</v>
      </c>
      <c r="P13" s="28">
        <f t="shared" si="4"/>
        <v>17.3</v>
      </c>
    </row>
    <row r="14" spans="1:16" x14ac:dyDescent="0.25">
      <c r="B14" t="s">
        <v>334</v>
      </c>
      <c r="C14">
        <v>14.409092318665301</v>
      </c>
      <c r="D14">
        <v>9293</v>
      </c>
      <c r="E14">
        <v>21.689540059347181</v>
      </c>
      <c r="F14">
        <v>9356</v>
      </c>
      <c r="G14">
        <v>17.326953451639877</v>
      </c>
      <c r="H14">
        <v>18649</v>
      </c>
      <c r="J14" s="107">
        <f>VALUE(FIXED(IF(SUM(D10:D14)&lt;N!$C$2,"",Development!C14),1))</f>
        <v>14.4</v>
      </c>
      <c r="K14" s="107">
        <f>VALUE(FIXED(IF(SUM(F10:F14)&lt;N!$C$2,"",Development!E14),1))</f>
        <v>21.7</v>
      </c>
      <c r="L14" s="107">
        <f>VALUE(FIXED(IF(SUM(H10:H14)&lt;N!$C$2,"",Development!G14),1))</f>
        <v>17.3</v>
      </c>
      <c r="N14" s="28">
        <f t="shared" ref="N14:P18" si="5">J16</f>
        <v>2.7</v>
      </c>
      <c r="O14" s="28">
        <f t="shared" si="5"/>
        <v>2.4</v>
      </c>
      <c r="P14" s="28">
        <f t="shared" si="5"/>
        <v>2.6</v>
      </c>
    </row>
    <row r="15" spans="1:16" x14ac:dyDescent="0.25">
      <c r="B15" t="s">
        <v>335</v>
      </c>
      <c r="C15">
        <v>0</v>
      </c>
      <c r="D15">
        <v>773</v>
      </c>
      <c r="E15">
        <v>0</v>
      </c>
      <c r="F15">
        <v>537</v>
      </c>
      <c r="G15">
        <v>0</v>
      </c>
      <c r="H15">
        <v>1310</v>
      </c>
      <c r="J15" s="109"/>
      <c r="K15" s="109"/>
      <c r="L15" s="109"/>
      <c r="N15" s="28">
        <f t="shared" si="5"/>
        <v>9.3000000000000007</v>
      </c>
      <c r="O15" s="28">
        <f t="shared" si="5"/>
        <v>7.5</v>
      </c>
      <c r="P15" s="28">
        <f t="shared" si="5"/>
        <v>8.6</v>
      </c>
    </row>
    <row r="16" spans="1:16" x14ac:dyDescent="0.25">
      <c r="A16" t="s">
        <v>337</v>
      </c>
      <c r="B16" t="s">
        <v>330</v>
      </c>
      <c r="C16">
        <v>2.7170373127384386</v>
      </c>
      <c r="D16">
        <v>1752</v>
      </c>
      <c r="E16">
        <v>2.3717339392112766</v>
      </c>
      <c r="F16">
        <v>1023</v>
      </c>
      <c r="G16">
        <v>2.5786368071365517</v>
      </c>
      <c r="H16">
        <v>2775</v>
      </c>
      <c r="J16" s="107">
        <f>VALUE(FIXED(IF(SUM(D16:D20)&lt;N!$C$2,"",Development!C16),1))</f>
        <v>2.7</v>
      </c>
      <c r="K16" s="107">
        <f>VALUE(FIXED(IF(SUM(F16:F20)&lt;N!$C$2,"",Development!E16),1))</f>
        <v>2.4</v>
      </c>
      <c r="L16" s="107">
        <f>VALUE(FIXED(IF(SUM(H16:H20)&lt;N!$C$2,"",Development!G16),1))</f>
        <v>2.6</v>
      </c>
      <c r="N16" s="28">
        <f t="shared" si="5"/>
        <v>31</v>
      </c>
      <c r="O16" s="28">
        <f t="shared" si="5"/>
        <v>26.1</v>
      </c>
      <c r="P16" s="28">
        <f t="shared" si="5"/>
        <v>29</v>
      </c>
    </row>
    <row r="17" spans="1:16" x14ac:dyDescent="0.25">
      <c r="B17" t="s">
        <v>331</v>
      </c>
      <c r="C17">
        <v>9.3126764058186779</v>
      </c>
      <c r="D17">
        <v>6005</v>
      </c>
      <c r="E17">
        <v>7.5000579602624438</v>
      </c>
      <c r="F17">
        <v>3235</v>
      </c>
      <c r="G17">
        <v>8.5861636388979239</v>
      </c>
      <c r="H17">
        <v>9240</v>
      </c>
      <c r="J17" s="107">
        <f>VALUE(FIXED(IF(SUM(D16:D20)&lt;N!$C$2,"",Development!C17),1))</f>
        <v>9.3000000000000007</v>
      </c>
      <c r="K17" s="107">
        <f>VALUE(FIXED(IF(SUM(F16:F20)&lt;N!$C$2,"",Development!E17),1))</f>
        <v>7.5</v>
      </c>
      <c r="L17" s="107">
        <f>VALUE(FIXED(IF(SUM(H16:H20)&lt;N!$C$2,"",Development!G17),1))</f>
        <v>8.6</v>
      </c>
      <c r="N17" s="28">
        <f t="shared" si="5"/>
        <v>38.200000000000003</v>
      </c>
      <c r="O17" s="28">
        <f t="shared" si="5"/>
        <v>39.299999999999997</v>
      </c>
      <c r="P17" s="28">
        <f t="shared" si="5"/>
        <v>38.6</v>
      </c>
    </row>
    <row r="18" spans="1:16" x14ac:dyDescent="0.25">
      <c r="B18" t="s">
        <v>332</v>
      </c>
      <c r="C18">
        <v>31.014856859278559</v>
      </c>
      <c r="D18">
        <v>19999</v>
      </c>
      <c r="E18">
        <v>26.091391741821806</v>
      </c>
      <c r="F18">
        <v>11254</v>
      </c>
      <c r="G18">
        <v>29.041490498536451</v>
      </c>
      <c r="H18">
        <v>31253</v>
      </c>
      <c r="J18" s="107">
        <f>VALUE(FIXED(IF(SUM(D16:D20)&lt;N!$C$2,"",Development!C18),1))</f>
        <v>31</v>
      </c>
      <c r="K18" s="107">
        <f>VALUE(FIXED(IF(SUM(F16:F20)&lt;N!$C$2,"",Development!E18),1))</f>
        <v>26.1</v>
      </c>
      <c r="L18" s="107">
        <f>VALUE(FIXED(IF(SUM(H16:H20)&lt;N!$C$2,"",Development!G18),1))</f>
        <v>29</v>
      </c>
      <c r="N18" s="28">
        <f t="shared" si="5"/>
        <v>18.8</v>
      </c>
      <c r="O18" s="28">
        <f t="shared" si="5"/>
        <v>24.7</v>
      </c>
      <c r="P18" s="28">
        <f t="shared" si="5"/>
        <v>21.2</v>
      </c>
    </row>
    <row r="19" spans="1:16" x14ac:dyDescent="0.25">
      <c r="B19" t="s">
        <v>333</v>
      </c>
      <c r="C19">
        <v>38.161037188672807</v>
      </c>
      <c r="D19">
        <v>24607</v>
      </c>
      <c r="E19">
        <v>39.322560452553731</v>
      </c>
      <c r="F19">
        <v>16961</v>
      </c>
      <c r="G19">
        <v>38.626585513171953</v>
      </c>
      <c r="H19">
        <v>41568</v>
      </c>
      <c r="J19" s="107">
        <f>VALUE(FIXED(IF(SUM(D16:D20)&lt;N!$C$2,"",Development!C19),1))</f>
        <v>38.200000000000003</v>
      </c>
      <c r="K19" s="107">
        <f>VALUE(FIXED(IF(SUM(F16:F20)&lt;N!$C$2,"",Development!E19),1))</f>
        <v>39.299999999999997</v>
      </c>
      <c r="L19" s="107">
        <f>VALUE(FIXED(IF(SUM(H16:H20)&lt;N!$C$2,"",Development!G19),1))</f>
        <v>38.6</v>
      </c>
      <c r="N19" s="28">
        <f t="shared" ref="N19:P23" si="6">J22</f>
        <v>1.4</v>
      </c>
      <c r="O19" s="28">
        <f t="shared" si="6"/>
        <v>1.3</v>
      </c>
      <c r="P19" s="28">
        <f t="shared" si="6"/>
        <v>1.4</v>
      </c>
    </row>
    <row r="20" spans="1:16" x14ac:dyDescent="0.25">
      <c r="B20" t="s">
        <v>334</v>
      </c>
      <c r="C20">
        <v>18.794392233491518</v>
      </c>
      <c r="D20">
        <v>12119</v>
      </c>
      <c r="E20">
        <v>24.714255906150743</v>
      </c>
      <c r="F20">
        <v>10660</v>
      </c>
      <c r="G20">
        <v>21.167123542257119</v>
      </c>
      <c r="H20">
        <v>22779</v>
      </c>
      <c r="J20" s="107">
        <f>VALUE(FIXED(IF(SUM(D16:D20)&lt;N!$C$2,"",Development!C20),1))</f>
        <v>18.8</v>
      </c>
      <c r="K20" s="107">
        <f>VALUE(FIXED(IF(SUM(F16:F20)&lt;N!$C$2,"",Development!E20),1))</f>
        <v>24.7</v>
      </c>
      <c r="L20" s="107">
        <f>VALUE(FIXED(IF(SUM(H16:H20)&lt;N!$C$2,"",Development!G20),1))</f>
        <v>21.2</v>
      </c>
      <c r="N20" s="28">
        <f t="shared" si="6"/>
        <v>5.9</v>
      </c>
      <c r="O20" s="28">
        <f t="shared" si="6"/>
        <v>4.0999999999999996</v>
      </c>
      <c r="P20" s="28">
        <f t="shared" si="6"/>
        <v>5.2</v>
      </c>
    </row>
    <row r="21" spans="1:16" x14ac:dyDescent="0.25">
      <c r="B21" t="s">
        <v>335</v>
      </c>
      <c r="C21">
        <v>0</v>
      </c>
      <c r="D21">
        <v>785</v>
      </c>
      <c r="E21">
        <v>0</v>
      </c>
      <c r="F21">
        <v>540</v>
      </c>
      <c r="G21">
        <v>0</v>
      </c>
      <c r="H21">
        <v>1325</v>
      </c>
      <c r="J21" s="109"/>
      <c r="K21" s="109"/>
      <c r="L21" s="109"/>
      <c r="N21" s="28">
        <f t="shared" si="6"/>
        <v>25.6</v>
      </c>
      <c r="O21" s="28">
        <f t="shared" si="6"/>
        <v>19.7</v>
      </c>
      <c r="P21" s="28">
        <f t="shared" si="6"/>
        <v>23.2</v>
      </c>
    </row>
    <row r="22" spans="1:16" x14ac:dyDescent="0.25">
      <c r="A22" t="s">
        <v>338</v>
      </c>
      <c r="B22" t="s">
        <v>330</v>
      </c>
      <c r="C22">
        <v>1.4051304320853624</v>
      </c>
      <c r="D22">
        <v>906</v>
      </c>
      <c r="E22">
        <v>1.2840124229360774</v>
      </c>
      <c r="F22">
        <v>554</v>
      </c>
      <c r="G22">
        <v>1.3565747416933025</v>
      </c>
      <c r="H22">
        <v>1460</v>
      </c>
      <c r="J22" s="107">
        <f>VALUE(FIXED(IF(SUM(D22:D26)&lt;N!$C$2,"",Development!C22),1))</f>
        <v>1.4</v>
      </c>
      <c r="K22" s="107">
        <f>VALUE(FIXED(IF(SUM(F22:F26)&lt;N!$C$2,"",Development!E22),1))</f>
        <v>1.3</v>
      </c>
      <c r="L22" s="107">
        <f>VALUE(FIXED(IF(SUM(H22:H26)&lt;N!$C$2,"",Development!G22),1))</f>
        <v>1.4</v>
      </c>
      <c r="N22" s="28">
        <f t="shared" si="6"/>
        <v>42.5</v>
      </c>
      <c r="O22" s="28">
        <f t="shared" si="6"/>
        <v>41.8</v>
      </c>
      <c r="P22" s="28">
        <f t="shared" si="6"/>
        <v>42.2</v>
      </c>
    </row>
    <row r="23" spans="1:16" x14ac:dyDescent="0.25">
      <c r="B23" t="s">
        <v>331</v>
      </c>
      <c r="C23">
        <v>5.9462142125996467</v>
      </c>
      <c r="D23">
        <v>3834</v>
      </c>
      <c r="E23">
        <v>4.1000324479673669</v>
      </c>
      <c r="F23">
        <v>1769</v>
      </c>
      <c r="G23">
        <v>5.2060878614435442</v>
      </c>
      <c r="H23">
        <v>5603</v>
      </c>
      <c r="J23" s="107">
        <f>VALUE(FIXED(IF(SUM(D22:D26)&lt;N!$C$2,"",Development!C23),1))</f>
        <v>5.9</v>
      </c>
      <c r="K23" s="107">
        <f>VALUE(FIXED(IF(SUM(F22:F26)&lt;N!$C$2,"",Development!E23),1))</f>
        <v>4.0999999999999996</v>
      </c>
      <c r="L23" s="107">
        <f>VALUE(FIXED(IF(SUM(H22:H26)&lt;N!$C$2,"",Development!G23),1))</f>
        <v>5.2</v>
      </c>
      <c r="N23" s="28">
        <f t="shared" si="6"/>
        <v>24.6</v>
      </c>
      <c r="O23" s="28">
        <f t="shared" si="6"/>
        <v>33.1</v>
      </c>
      <c r="P23" s="28">
        <f t="shared" si="6"/>
        <v>28</v>
      </c>
    </row>
    <row r="24" spans="1:16" x14ac:dyDescent="0.25">
      <c r="B24" t="s">
        <v>332</v>
      </c>
      <c r="C24">
        <v>25.556003598126491</v>
      </c>
      <c r="D24">
        <v>16478</v>
      </c>
      <c r="E24">
        <v>19.682009919807168</v>
      </c>
      <c r="F24">
        <v>8492</v>
      </c>
      <c r="G24">
        <v>23.201144726083403</v>
      </c>
      <c r="H24">
        <v>24970</v>
      </c>
      <c r="J24" s="107">
        <f>VALUE(FIXED(IF(SUM(D22:D26)&lt;N!$C$2,"",Development!C24),1))</f>
        <v>25.6</v>
      </c>
      <c r="K24" s="107">
        <f>VALUE(FIXED(IF(SUM(F22:F26)&lt;N!$C$2,"",Development!E24),1))</f>
        <v>19.7</v>
      </c>
      <c r="L24" s="107">
        <f>VALUE(FIXED(IF(SUM(H22:H26)&lt;N!$C$2,"",Development!G24),1))</f>
        <v>23.2</v>
      </c>
      <c r="N24" s="28">
        <f t="shared" ref="N24:P28" si="7">J28</f>
        <v>1.8</v>
      </c>
      <c r="O24" s="28">
        <f t="shared" si="7"/>
        <v>1.5</v>
      </c>
      <c r="P24" s="28">
        <f t="shared" si="7"/>
        <v>1.7</v>
      </c>
    </row>
    <row r="25" spans="1:16" x14ac:dyDescent="0.25">
      <c r="B25" t="s">
        <v>333</v>
      </c>
      <c r="C25">
        <v>42.468749030677131</v>
      </c>
      <c r="D25">
        <v>27383</v>
      </c>
      <c r="E25">
        <v>41.79761739211051</v>
      </c>
      <c r="F25">
        <v>18034</v>
      </c>
      <c r="G25">
        <v>42.199695235263512</v>
      </c>
      <c r="H25">
        <v>45417</v>
      </c>
      <c r="J25" s="107">
        <f>VALUE(FIXED(IF(SUM(D22:D26)&lt;N!$C$2,"",Development!C25),1))</f>
        <v>42.5</v>
      </c>
      <c r="K25" s="107">
        <f>VALUE(FIXED(IF(SUM(F22:F26)&lt;N!$C$2,"",Development!E25),1))</f>
        <v>41.8</v>
      </c>
      <c r="L25" s="107">
        <f>VALUE(FIXED(IF(SUM(H22:H26)&lt;N!$C$2,"",Development!G25),1))</f>
        <v>42.2</v>
      </c>
      <c r="N25" s="28">
        <f t="shared" si="7"/>
        <v>9.1999999999999993</v>
      </c>
      <c r="O25" s="28">
        <f t="shared" si="7"/>
        <v>6.5</v>
      </c>
      <c r="P25" s="28">
        <f t="shared" si="7"/>
        <v>8.1</v>
      </c>
    </row>
    <row r="26" spans="1:16" x14ac:dyDescent="0.25">
      <c r="B26" t="s">
        <v>334</v>
      </c>
      <c r="C26">
        <v>24.623902726511368</v>
      </c>
      <c r="D26">
        <v>15877</v>
      </c>
      <c r="E26">
        <v>33.136327817178881</v>
      </c>
      <c r="F26">
        <v>14297</v>
      </c>
      <c r="G26">
        <v>28.036497435516242</v>
      </c>
      <c r="H26">
        <v>30174</v>
      </c>
      <c r="J26" s="107">
        <f>VALUE(FIXED(IF(SUM(D22:D26)&lt;N!$C$2,"",Development!C26),1))</f>
        <v>24.6</v>
      </c>
      <c r="K26" s="107">
        <f>VALUE(FIXED(IF(SUM(F22:F26)&lt;N!$C$2,"",Development!E26),1))</f>
        <v>33.1</v>
      </c>
      <c r="L26" s="107">
        <f>VALUE(FIXED(IF(SUM(H22:H26)&lt;N!$C$2,"",Development!G26),1))</f>
        <v>28</v>
      </c>
      <c r="N26" s="28">
        <f t="shared" si="7"/>
        <v>32.4</v>
      </c>
      <c r="O26" s="28">
        <f t="shared" si="7"/>
        <v>23.8</v>
      </c>
      <c r="P26" s="28">
        <f t="shared" si="7"/>
        <v>29</v>
      </c>
    </row>
    <row r="27" spans="1:16" x14ac:dyDescent="0.25">
      <c r="B27" t="s">
        <v>335</v>
      </c>
      <c r="C27">
        <v>0</v>
      </c>
      <c r="D27">
        <v>789</v>
      </c>
      <c r="E27">
        <v>0</v>
      </c>
      <c r="F27">
        <v>527</v>
      </c>
      <c r="G27">
        <v>0</v>
      </c>
      <c r="H27">
        <v>1316</v>
      </c>
      <c r="J27" s="109"/>
      <c r="K27" s="109"/>
      <c r="L27" s="109"/>
      <c r="N27" s="28">
        <f t="shared" si="7"/>
        <v>39.1</v>
      </c>
      <c r="O27" s="28">
        <f t="shared" si="7"/>
        <v>40.700000000000003</v>
      </c>
      <c r="P27" s="28">
        <f t="shared" si="7"/>
        <v>39.799999999999997</v>
      </c>
    </row>
    <row r="28" spans="1:16" x14ac:dyDescent="0.25">
      <c r="A28" t="s">
        <v>339</v>
      </c>
      <c r="B28" t="s">
        <v>330</v>
      </c>
      <c r="C28">
        <v>1.805182922101084</v>
      </c>
      <c r="D28">
        <v>1164</v>
      </c>
      <c r="E28">
        <v>1.4903233283115076</v>
      </c>
      <c r="F28">
        <v>643</v>
      </c>
      <c r="G28">
        <v>1.6789623325218814</v>
      </c>
      <c r="H28">
        <v>1807</v>
      </c>
      <c r="J28" s="107">
        <f>VALUE(FIXED(IF(SUM(D28:D32)&lt;N!$C$2,"",Development!C28),1))</f>
        <v>1.8</v>
      </c>
      <c r="K28" s="107">
        <f>VALUE(FIXED(IF(SUM(F28:F32)&lt;N!$C$2,"",Development!E28),1))</f>
        <v>1.5</v>
      </c>
      <c r="L28" s="107">
        <f>VALUE(FIXED(IF(SUM(H28:H32)&lt;N!$C$2,"",Development!G28),1))</f>
        <v>1.7</v>
      </c>
      <c r="N28" s="28">
        <f t="shared" si="7"/>
        <v>17.399999999999999</v>
      </c>
      <c r="O28" s="28">
        <f t="shared" si="7"/>
        <v>27.5</v>
      </c>
      <c r="P28" s="28">
        <f t="shared" si="7"/>
        <v>21.5</v>
      </c>
    </row>
    <row r="29" spans="1:16" x14ac:dyDescent="0.25">
      <c r="B29" t="s">
        <v>331</v>
      </c>
      <c r="C29">
        <v>9.1949566538980481</v>
      </c>
      <c r="D29">
        <v>5929</v>
      </c>
      <c r="E29">
        <v>6.5013327152624871</v>
      </c>
      <c r="F29">
        <v>2805</v>
      </c>
      <c r="G29">
        <v>8.1151394644416772</v>
      </c>
      <c r="H29">
        <v>8734</v>
      </c>
      <c r="J29" s="107">
        <f>VALUE(FIXED(IF(SUM(D28:D32)&lt;N!$C$2,"",Development!C29),1))</f>
        <v>9.1999999999999993</v>
      </c>
      <c r="K29" s="107">
        <f>VALUE(FIXED(IF(SUM(F28:F32)&lt;N!$C$2,"",Development!E29),1))</f>
        <v>6.5</v>
      </c>
      <c r="L29" s="107">
        <f>VALUE(FIXED(IF(SUM(H28:H32)&lt;N!$C$2,"",Development!G29),1))</f>
        <v>8.1</v>
      </c>
      <c r="N29" s="28">
        <f t="shared" ref="N29:P33" si="8">J34</f>
        <v>4</v>
      </c>
      <c r="O29" s="28">
        <f t="shared" si="8"/>
        <v>2.9</v>
      </c>
      <c r="P29" s="28">
        <f t="shared" si="8"/>
        <v>3.5</v>
      </c>
    </row>
    <row r="30" spans="1:16" x14ac:dyDescent="0.25">
      <c r="B30" t="s">
        <v>332</v>
      </c>
      <c r="C30">
        <v>32.434360509297314</v>
      </c>
      <c r="D30">
        <v>20914</v>
      </c>
      <c r="E30">
        <v>23.759415923050181</v>
      </c>
      <c r="F30">
        <v>10251</v>
      </c>
      <c r="G30">
        <v>28.956757660788284</v>
      </c>
      <c r="H30">
        <v>31165</v>
      </c>
      <c r="J30" s="107">
        <f>VALUE(FIXED(IF(SUM(D28:D32)&lt;N!$C$2,"",Development!C30),1))</f>
        <v>32.4</v>
      </c>
      <c r="K30" s="107">
        <f>VALUE(FIXED(IF(SUM(F28:F32)&lt;N!$C$2,"",Development!E30),1))</f>
        <v>23.8</v>
      </c>
      <c r="L30" s="107">
        <f>VALUE(FIXED(IF(SUM(H28:H32)&lt;N!$C$2,"",Development!G30),1))</f>
        <v>29</v>
      </c>
      <c r="N30" s="28">
        <f t="shared" si="8"/>
        <v>14</v>
      </c>
      <c r="O30" s="28">
        <f t="shared" si="8"/>
        <v>10.3</v>
      </c>
      <c r="P30" s="28">
        <f t="shared" si="8"/>
        <v>12.5</v>
      </c>
    </row>
    <row r="31" spans="1:16" x14ac:dyDescent="0.25">
      <c r="B31" t="s">
        <v>333</v>
      </c>
      <c r="C31">
        <v>39.129355934306233</v>
      </c>
      <c r="D31">
        <v>25231</v>
      </c>
      <c r="E31">
        <v>40.741685015644919</v>
      </c>
      <c r="F31">
        <v>17578</v>
      </c>
      <c r="G31">
        <v>39.775704755356514</v>
      </c>
      <c r="H31">
        <v>42809</v>
      </c>
      <c r="J31" s="107">
        <f>VALUE(FIXED(IF(SUM(D28:D32)&lt;N!$C$2,"",Development!C31),1))</f>
        <v>39.1</v>
      </c>
      <c r="K31" s="107">
        <f>VALUE(FIXED(IF(SUM(F28:F32)&lt;N!$C$2,"",Development!E31),1))</f>
        <v>40.700000000000003</v>
      </c>
      <c r="L31" s="107">
        <f>VALUE(FIXED(IF(SUM(H28:H32)&lt;N!$C$2,"",Development!G31),1))</f>
        <v>39.799999999999997</v>
      </c>
      <c r="N31" s="28">
        <f t="shared" si="8"/>
        <v>34.799999999999997</v>
      </c>
      <c r="O31" s="28">
        <f t="shared" si="8"/>
        <v>28.6</v>
      </c>
      <c r="P31" s="28">
        <f t="shared" si="8"/>
        <v>32.299999999999997</v>
      </c>
    </row>
    <row r="32" spans="1:16" x14ac:dyDescent="0.25">
      <c r="B32" t="s">
        <v>334</v>
      </c>
      <c r="C32">
        <v>17.436143980397325</v>
      </c>
      <c r="D32">
        <v>11243</v>
      </c>
      <c r="E32">
        <v>27.507243017730907</v>
      </c>
      <c r="F32">
        <v>11868</v>
      </c>
      <c r="G32">
        <v>21.473435786891642</v>
      </c>
      <c r="H32">
        <v>23111</v>
      </c>
      <c r="J32" s="107">
        <f>VALUE(FIXED(IF(SUM(D28:D32)&lt;N!$C$2,"",Development!C32),1))</f>
        <v>17.399999999999999</v>
      </c>
      <c r="K32" s="107">
        <f>VALUE(FIXED(IF(SUM(F28:F32)&lt;N!$C$2,"",Development!E32),1))</f>
        <v>27.5</v>
      </c>
      <c r="L32" s="107">
        <f>VALUE(FIXED(IF(SUM(H28:H32)&lt;N!$C$2,"",Development!G32),1))</f>
        <v>21.5</v>
      </c>
      <c r="N32" s="28">
        <f t="shared" si="8"/>
        <v>32.9</v>
      </c>
      <c r="O32" s="28">
        <f t="shared" si="8"/>
        <v>36.700000000000003</v>
      </c>
      <c r="P32" s="28">
        <f t="shared" si="8"/>
        <v>34.4</v>
      </c>
    </row>
    <row r="33" spans="1:16" x14ac:dyDescent="0.25">
      <c r="B33" t="s">
        <v>335</v>
      </c>
      <c r="C33">
        <v>0</v>
      </c>
      <c r="D33">
        <v>786</v>
      </c>
      <c r="E33">
        <v>0</v>
      </c>
      <c r="F33">
        <v>528</v>
      </c>
      <c r="G33">
        <v>0</v>
      </c>
      <c r="H33">
        <v>1314</v>
      </c>
      <c r="J33" s="109"/>
      <c r="K33" s="109"/>
      <c r="L33" s="109"/>
      <c r="N33" s="28">
        <f t="shared" si="8"/>
        <v>14.3</v>
      </c>
      <c r="O33" s="28">
        <f t="shared" si="8"/>
        <v>21.5</v>
      </c>
      <c r="P33" s="28">
        <f t="shared" si="8"/>
        <v>17.2</v>
      </c>
    </row>
    <row r="34" spans="1:16" x14ac:dyDescent="0.25">
      <c r="A34" t="s">
        <v>340</v>
      </c>
      <c r="B34" t="s">
        <v>330</v>
      </c>
      <c r="C34">
        <v>3.9821362113881653</v>
      </c>
      <c r="D34">
        <v>2568</v>
      </c>
      <c r="E34">
        <v>2.8923704459071105</v>
      </c>
      <c r="F34">
        <v>1248</v>
      </c>
      <c r="G34">
        <v>3.5452822475751606</v>
      </c>
      <c r="H34">
        <v>3816</v>
      </c>
      <c r="J34" s="107">
        <f>VALUE(FIXED(IF(SUM(D34:D38)&lt;N!$C$2,"",Development!C34),1))</f>
        <v>4</v>
      </c>
      <c r="K34" s="107">
        <f>VALUE(FIXED(IF(SUM(F34:F38)&lt;N!$C$2,"",Development!E34),1))</f>
        <v>2.9</v>
      </c>
      <c r="L34" s="107">
        <f>VALUE(FIXED(IF(SUM(H34:H38)&lt;N!$C$2,"",Development!G34),1))</f>
        <v>3.5</v>
      </c>
      <c r="N34" s="28">
        <f t="shared" ref="N34:P38" si="9">J40</f>
        <v>0.5</v>
      </c>
      <c r="O34" s="28">
        <f t="shared" si="9"/>
        <v>0.7</v>
      </c>
      <c r="P34" s="28">
        <f t="shared" si="9"/>
        <v>0.6</v>
      </c>
    </row>
    <row r="35" spans="1:16" x14ac:dyDescent="0.25">
      <c r="B35" t="s">
        <v>331</v>
      </c>
      <c r="C35">
        <v>13.985547698796676</v>
      </c>
      <c r="D35">
        <v>9019</v>
      </c>
      <c r="E35">
        <v>10.348104199499398</v>
      </c>
      <c r="F35">
        <v>4465</v>
      </c>
      <c r="G35">
        <v>12.527407187186443</v>
      </c>
      <c r="H35">
        <v>13484</v>
      </c>
      <c r="J35" s="107">
        <f>VALUE(FIXED(IF(SUM(D34:D38)&lt;N!$C$2,"",Development!C35),1))</f>
        <v>14</v>
      </c>
      <c r="K35" s="107">
        <f>VALUE(FIXED(IF(SUM(F34:F38)&lt;N!$C$2,"",Development!E35),1))</f>
        <v>10.3</v>
      </c>
      <c r="L35" s="107">
        <f>VALUE(FIXED(IF(SUM(H34:H38)&lt;N!$C$2,"",Development!G35),1))</f>
        <v>12.5</v>
      </c>
      <c r="N35" s="28">
        <f t="shared" si="9"/>
        <v>3.4</v>
      </c>
      <c r="O35" s="28">
        <f t="shared" si="9"/>
        <v>3.3</v>
      </c>
      <c r="P35" s="28">
        <f t="shared" si="9"/>
        <v>3.3</v>
      </c>
    </row>
    <row r="36" spans="1:16" x14ac:dyDescent="0.25">
      <c r="B36" t="s">
        <v>332</v>
      </c>
      <c r="C36">
        <v>34.818881032130008</v>
      </c>
      <c r="D36">
        <v>22454</v>
      </c>
      <c r="E36">
        <v>28.562158153332714</v>
      </c>
      <c r="F36">
        <v>12324</v>
      </c>
      <c r="G36">
        <v>32.310751049834629</v>
      </c>
      <c r="H36">
        <v>34778</v>
      </c>
      <c r="J36" s="107">
        <f>VALUE(FIXED(IF(SUM(D34:D38)&lt;N!$C$2,"",Development!C36),1))</f>
        <v>34.799999999999997</v>
      </c>
      <c r="K36" s="107">
        <f>VALUE(FIXED(IF(SUM(F34:F38)&lt;N!$C$2,"",Development!E36),1))</f>
        <v>28.6</v>
      </c>
      <c r="L36" s="107">
        <f>VALUE(FIXED(IF(SUM(H34:H38)&lt;N!$C$2,"",Development!G36),1))</f>
        <v>32.299999999999997</v>
      </c>
      <c r="N36" s="28">
        <f t="shared" si="9"/>
        <v>19.8</v>
      </c>
      <c r="O36" s="28">
        <f t="shared" si="9"/>
        <v>17.8</v>
      </c>
      <c r="P36" s="28">
        <f t="shared" si="9"/>
        <v>19</v>
      </c>
    </row>
    <row r="37" spans="1:16" x14ac:dyDescent="0.25">
      <c r="B37" t="s">
        <v>333</v>
      </c>
      <c r="C37">
        <v>32.902245378985235</v>
      </c>
      <c r="D37">
        <v>21218</v>
      </c>
      <c r="E37">
        <v>36.687679614350607</v>
      </c>
      <c r="F37">
        <v>15830</v>
      </c>
      <c r="G37">
        <v>34.419710877401613</v>
      </c>
      <c r="H37">
        <v>37048</v>
      </c>
      <c r="J37" s="107">
        <f>VALUE(FIXED(IF(SUM(D34:D38)&lt;N!$C$2,"",Development!C37),1))</f>
        <v>32.9</v>
      </c>
      <c r="K37" s="107">
        <f>VALUE(FIXED(IF(SUM(F34:F38)&lt;N!$C$2,"",Development!E37),1))</f>
        <v>36.700000000000003</v>
      </c>
      <c r="L37" s="107">
        <f>VALUE(FIXED(IF(SUM(H34:H38)&lt;N!$C$2,"",Development!G37),1))</f>
        <v>34.4</v>
      </c>
      <c r="N37" s="28">
        <f t="shared" si="9"/>
        <v>44.3</v>
      </c>
      <c r="O37" s="28">
        <f t="shared" si="9"/>
        <v>42.1</v>
      </c>
      <c r="P37" s="28">
        <f t="shared" si="9"/>
        <v>43.4</v>
      </c>
    </row>
    <row r="38" spans="1:16" x14ac:dyDescent="0.25">
      <c r="B38" t="s">
        <v>334</v>
      </c>
      <c r="C38">
        <v>14.311189678699913</v>
      </c>
      <c r="D38">
        <v>9229</v>
      </c>
      <c r="E38">
        <v>21.509687586910168</v>
      </c>
      <c r="F38">
        <v>9281</v>
      </c>
      <c r="G38">
        <v>17.196848638002155</v>
      </c>
      <c r="H38">
        <v>18510</v>
      </c>
      <c r="J38" s="107">
        <f>VALUE(FIXED(IF(SUM(D34:D38)&lt;N!$C$2,"",Development!C38),1))</f>
        <v>14.3</v>
      </c>
      <c r="K38" s="107">
        <f>VALUE(FIXED(IF(SUM(F34:F38)&lt;N!$C$2,"",Development!E38),1))</f>
        <v>21.5</v>
      </c>
      <c r="L38" s="107">
        <f>VALUE(FIXED(IF(SUM(H34:H38)&lt;N!$C$2,"",Development!G38),1))</f>
        <v>17.2</v>
      </c>
      <c r="N38" s="28">
        <f t="shared" si="9"/>
        <v>32</v>
      </c>
      <c r="O38" s="28">
        <f t="shared" si="9"/>
        <v>36.1</v>
      </c>
      <c r="P38" s="28">
        <f t="shared" si="9"/>
        <v>33.700000000000003</v>
      </c>
    </row>
    <row r="39" spans="1:16" x14ac:dyDescent="0.25">
      <c r="B39" t="s">
        <v>335</v>
      </c>
      <c r="C39">
        <v>0</v>
      </c>
      <c r="D39">
        <v>779</v>
      </c>
      <c r="E39">
        <v>0</v>
      </c>
      <c r="F39">
        <v>525</v>
      </c>
      <c r="G39">
        <v>0</v>
      </c>
      <c r="H39">
        <v>1304</v>
      </c>
      <c r="J39" s="109"/>
      <c r="K39" s="109"/>
      <c r="L39" s="109"/>
      <c r="N39" s="28">
        <f t="shared" ref="N39:P43" si="10">J46</f>
        <v>1.8</v>
      </c>
      <c r="O39" s="28">
        <f t="shared" si="10"/>
        <v>2.2000000000000002</v>
      </c>
      <c r="P39" s="28">
        <f t="shared" si="10"/>
        <v>1.9</v>
      </c>
    </row>
    <row r="40" spans="1:16" x14ac:dyDescent="0.25">
      <c r="A40" t="s">
        <v>341</v>
      </c>
      <c r="B40" t="s">
        <v>330</v>
      </c>
      <c r="C40">
        <v>0.53189839655118942</v>
      </c>
      <c r="D40">
        <v>343</v>
      </c>
      <c r="E40">
        <v>0.6652604251176375</v>
      </c>
      <c r="F40">
        <v>287</v>
      </c>
      <c r="G40">
        <v>0.58535497598186326</v>
      </c>
      <c r="H40">
        <v>630</v>
      </c>
      <c r="J40" s="107">
        <f>VALUE(FIXED(IF(SUM(D40:D44)&lt;N!$C$2,"",Development!C40),1))</f>
        <v>0.5</v>
      </c>
      <c r="K40" s="107">
        <f>VALUE(FIXED(IF(SUM(F40:F44)&lt;N!$C$2,"",Development!E40),1))</f>
        <v>0.7</v>
      </c>
      <c r="L40" s="107">
        <f>VALUE(FIXED(IF(SUM(H40:H44)&lt;N!$C$2,"",Development!G40),1))</f>
        <v>0.6</v>
      </c>
      <c r="N40" s="28">
        <f t="shared" si="10"/>
        <v>8.4</v>
      </c>
      <c r="O40" s="28">
        <f t="shared" si="10"/>
        <v>9.3000000000000007</v>
      </c>
      <c r="P40" s="28">
        <f t="shared" si="10"/>
        <v>8.8000000000000007</v>
      </c>
    </row>
    <row r="41" spans="1:16" x14ac:dyDescent="0.25">
      <c r="B41" t="s">
        <v>331</v>
      </c>
      <c r="C41">
        <v>3.3573178674440962</v>
      </c>
      <c r="D41">
        <v>2165</v>
      </c>
      <c r="E41">
        <v>3.2729885723557635</v>
      </c>
      <c r="F41">
        <v>1412</v>
      </c>
      <c r="G41">
        <v>3.3235154747414684</v>
      </c>
      <c r="H41">
        <v>3577</v>
      </c>
      <c r="J41" s="107">
        <f>VALUE(FIXED(IF(SUM(D40:D44)&lt;N!$C$2,"",Development!C41),1))</f>
        <v>3.4</v>
      </c>
      <c r="K41" s="107">
        <f>VALUE(FIXED(IF(SUM(F40:F44)&lt;N!$C$2,"",Development!E41),1))</f>
        <v>3.3</v>
      </c>
      <c r="L41" s="107">
        <f>VALUE(FIXED(IF(SUM(H40:H44)&lt;N!$C$2,"",Development!G41),1))</f>
        <v>3.3</v>
      </c>
      <c r="N41" s="28">
        <f t="shared" si="10"/>
        <v>30.4</v>
      </c>
      <c r="O41" s="28">
        <f t="shared" si="10"/>
        <v>26.7</v>
      </c>
      <c r="P41" s="28">
        <f t="shared" si="10"/>
        <v>28.9</v>
      </c>
    </row>
    <row r="42" spans="1:16" x14ac:dyDescent="0.25">
      <c r="B42" t="s">
        <v>332</v>
      </c>
      <c r="C42">
        <v>19.765530502744781</v>
      </c>
      <c r="D42">
        <v>12746</v>
      </c>
      <c r="E42">
        <v>17.825270624232168</v>
      </c>
      <c r="F42">
        <v>7690</v>
      </c>
      <c r="G42">
        <v>18.987800458992631</v>
      </c>
      <c r="H42">
        <v>20436</v>
      </c>
      <c r="J42" s="107">
        <f>VALUE(FIXED(IF(SUM(D40:D44)&lt;N!$C$2,"",Development!C42),1))</f>
        <v>19.8</v>
      </c>
      <c r="K42" s="107">
        <f>VALUE(FIXED(IF(SUM(F40:F44)&lt;N!$C$2,"",Development!E42),1))</f>
        <v>17.8</v>
      </c>
      <c r="L42" s="107">
        <f>VALUE(FIXED(IF(SUM(H40:H44)&lt;N!$C$2,"",Development!G42),1))</f>
        <v>19</v>
      </c>
      <c r="N42" s="28">
        <f t="shared" si="10"/>
        <v>40.4</v>
      </c>
      <c r="O42" s="28">
        <f t="shared" si="10"/>
        <v>38.200000000000003</v>
      </c>
      <c r="P42" s="28">
        <f t="shared" si="10"/>
        <v>39.5</v>
      </c>
    </row>
    <row r="43" spans="1:16" x14ac:dyDescent="0.25">
      <c r="B43" t="s">
        <v>333</v>
      </c>
      <c r="C43">
        <v>44.299537884191921</v>
      </c>
      <c r="D43">
        <v>28567</v>
      </c>
      <c r="E43">
        <v>42.145522820518764</v>
      </c>
      <c r="F43">
        <v>18182</v>
      </c>
      <c r="G43">
        <v>43.436126622501789</v>
      </c>
      <c r="H43">
        <v>46749</v>
      </c>
      <c r="J43" s="107">
        <f>VALUE(FIXED(IF(SUM(D40:D44)&lt;N!$C$2,"",Development!C43),1))</f>
        <v>44.3</v>
      </c>
      <c r="K43" s="107">
        <f>VALUE(FIXED(IF(SUM(F40:F44)&lt;N!$C$2,"",Development!E43),1))</f>
        <v>42.1</v>
      </c>
      <c r="L43" s="107">
        <f>VALUE(FIXED(IF(SUM(H40:H44)&lt;N!$C$2,"",Development!G43),1))</f>
        <v>43.4</v>
      </c>
      <c r="N43" s="28">
        <f t="shared" si="10"/>
        <v>19</v>
      </c>
      <c r="O43" s="28">
        <f t="shared" si="10"/>
        <v>23.6</v>
      </c>
      <c r="P43" s="28">
        <f t="shared" si="10"/>
        <v>20.9</v>
      </c>
    </row>
    <row r="44" spans="1:16" x14ac:dyDescent="0.25">
      <c r="B44" t="s">
        <v>334</v>
      </c>
      <c r="C44">
        <v>32.045715349068011</v>
      </c>
      <c r="D44">
        <v>20665</v>
      </c>
      <c r="E44">
        <v>36.090957557775667</v>
      </c>
      <c r="F44">
        <v>15570</v>
      </c>
      <c r="G44">
        <v>33.667202467782246</v>
      </c>
      <c r="H44">
        <v>36235</v>
      </c>
      <c r="J44" s="107">
        <f>VALUE(FIXED(IF(SUM(D40:D44)&lt;N!$C$2,"",Development!C44),1))</f>
        <v>32</v>
      </c>
      <c r="K44" s="107">
        <f>VALUE(FIXED(IF(SUM(F40:F44)&lt;N!$C$2,"",Development!E44),1))</f>
        <v>36.1</v>
      </c>
      <c r="L44" s="107">
        <f>VALUE(FIXED(IF(SUM(H40:H44)&lt;N!$C$2,"",Development!G44),1))</f>
        <v>33.700000000000003</v>
      </c>
      <c r="N44" s="23"/>
      <c r="O44" s="23"/>
      <c r="P44" s="23"/>
    </row>
    <row r="45" spans="1:16" x14ac:dyDescent="0.25">
      <c r="B45" t="s">
        <v>335</v>
      </c>
      <c r="C45">
        <v>0</v>
      </c>
      <c r="D45">
        <v>781</v>
      </c>
      <c r="E45">
        <v>0</v>
      </c>
      <c r="F45">
        <v>532</v>
      </c>
      <c r="G45">
        <v>0</v>
      </c>
      <c r="H45">
        <v>1313</v>
      </c>
      <c r="J45" s="109"/>
      <c r="K45" s="109"/>
      <c r="L45" s="109"/>
      <c r="N45" s="23"/>
      <c r="O45" s="23"/>
      <c r="P45" s="23"/>
    </row>
    <row r="46" spans="1:16" x14ac:dyDescent="0.25">
      <c r="A46" t="s">
        <v>342</v>
      </c>
      <c r="B46" t="s">
        <v>330</v>
      </c>
      <c r="C46">
        <v>1.7564003103180761</v>
      </c>
      <c r="D46">
        <v>1132</v>
      </c>
      <c r="E46">
        <v>2.1704851126982656</v>
      </c>
      <c r="F46">
        <v>936</v>
      </c>
      <c r="G46">
        <v>1.9223976053693272</v>
      </c>
      <c r="H46">
        <v>2068</v>
      </c>
      <c r="J46" s="107">
        <f>VALUE(FIXED(IF(SUM(D46:D50)&lt;N!$C$2,"",Development!C46),1))</f>
        <v>1.8</v>
      </c>
      <c r="K46" s="107">
        <f>VALUE(FIXED(IF(SUM(F46:F50)&lt;N!$C$2,"",Development!E46),1))</f>
        <v>2.2000000000000002</v>
      </c>
      <c r="L46" s="107">
        <f>VALUE(FIXED(IF(SUM(H46:H50)&lt;N!$C$2,"",Development!G46),1))</f>
        <v>1.9</v>
      </c>
      <c r="N46" s="23"/>
      <c r="O46" s="23"/>
      <c r="P46" s="23"/>
    </row>
    <row r="47" spans="1:16" x14ac:dyDescent="0.25">
      <c r="B47" t="s">
        <v>331</v>
      </c>
      <c r="C47">
        <v>8.4344453064391001</v>
      </c>
      <c r="D47">
        <v>5436</v>
      </c>
      <c r="E47">
        <v>9.2802151933957884</v>
      </c>
      <c r="F47">
        <v>4002</v>
      </c>
      <c r="G47">
        <v>8.773495454291929</v>
      </c>
      <c r="H47">
        <v>9438</v>
      </c>
      <c r="J47" s="107">
        <f>VALUE(FIXED(IF(SUM(D46:D50)&lt;N!$C$2,"",Development!C47),1))</f>
        <v>8.4</v>
      </c>
      <c r="K47" s="107">
        <f>VALUE(FIXED(IF(SUM(F46:F50)&lt;N!$C$2,"",Development!E47),1))</f>
        <v>9.3000000000000007</v>
      </c>
      <c r="L47" s="107">
        <f>VALUE(FIXED(IF(SUM(H46:H50)&lt;N!$C$2,"",Development!G47),1))</f>
        <v>8.8000000000000007</v>
      </c>
      <c r="N47" s="23"/>
      <c r="O47" s="23"/>
      <c r="P47" s="23"/>
    </row>
    <row r="48" spans="1:16" x14ac:dyDescent="0.25">
      <c r="B48" t="s">
        <v>332</v>
      </c>
      <c r="C48">
        <v>30.355314197051978</v>
      </c>
      <c r="D48">
        <v>19564</v>
      </c>
      <c r="E48">
        <v>26.702068453761246</v>
      </c>
      <c r="F48">
        <v>11515</v>
      </c>
      <c r="G48">
        <v>28.890810047037387</v>
      </c>
      <c r="H48">
        <v>31079</v>
      </c>
      <c r="J48" s="107">
        <f>VALUE(FIXED(IF(SUM(D46:D50)&lt;N!$C$2,"",Development!C48),1))</f>
        <v>30.4</v>
      </c>
      <c r="K48" s="107">
        <f>VALUE(FIXED(IF(SUM(F46:F50)&lt;N!$C$2,"",Development!E48),1))</f>
        <v>26.7</v>
      </c>
      <c r="L48" s="107">
        <f>VALUE(FIXED(IF(SUM(H46:H50)&lt;N!$C$2,"",Development!G48),1))</f>
        <v>28.9</v>
      </c>
      <c r="N48" s="23"/>
      <c r="O48" s="23"/>
      <c r="P48" s="23"/>
    </row>
    <row r="49" spans="2:16" x14ac:dyDescent="0.25">
      <c r="B49" t="s">
        <v>333</v>
      </c>
      <c r="C49">
        <v>40.434445306439102</v>
      </c>
      <c r="D49">
        <v>26060</v>
      </c>
      <c r="E49">
        <v>38.203784435581113</v>
      </c>
      <c r="F49">
        <v>16475</v>
      </c>
      <c r="G49">
        <v>39.540223474073663</v>
      </c>
      <c r="H49">
        <v>42535</v>
      </c>
      <c r="J49" s="107">
        <f>VALUE(FIXED(IF(SUM(D46:D50)&lt;N!$C$2,"",Development!C49),1))</f>
        <v>40.4</v>
      </c>
      <c r="K49" s="107">
        <f>VALUE(FIXED(IF(SUM(F46:F50)&lt;N!$C$2,"",Development!E49),1))</f>
        <v>38.200000000000003</v>
      </c>
      <c r="L49" s="107">
        <f>VALUE(FIXED(IF(SUM(H46:H50)&lt;N!$C$2,"",Development!G49),1))</f>
        <v>39.5</v>
      </c>
      <c r="N49" s="23"/>
      <c r="O49" s="23"/>
      <c r="P49" s="23"/>
    </row>
    <row r="50" spans="2:16" x14ac:dyDescent="0.25">
      <c r="B50" t="s">
        <v>334</v>
      </c>
      <c r="C50">
        <v>19.019394879751747</v>
      </c>
      <c r="D50">
        <v>12258</v>
      </c>
      <c r="E50">
        <v>23.643446804563585</v>
      </c>
      <c r="F50">
        <v>10196</v>
      </c>
      <c r="G50">
        <v>20.873073419227694</v>
      </c>
      <c r="H50">
        <v>22454</v>
      </c>
      <c r="J50" s="107">
        <f>VALUE(FIXED(IF(SUM(D46:D50)&lt;N!$C$2,"",Development!C50),1))</f>
        <v>19</v>
      </c>
      <c r="K50" s="107">
        <f>VALUE(FIXED(IF(SUM(F46:F50)&lt;N!$C$2,"",Development!E50),1))</f>
        <v>23.6</v>
      </c>
      <c r="L50" s="107">
        <f>VALUE(FIXED(IF(SUM(H46:H50)&lt;N!$C$2,"",Development!G50),1))</f>
        <v>20.9</v>
      </c>
      <c r="N50" s="23"/>
      <c r="O50" s="23"/>
      <c r="P50" s="23"/>
    </row>
    <row r="51" spans="2:16" x14ac:dyDescent="0.25">
      <c r="B51" t="s">
        <v>335</v>
      </c>
      <c r="C51">
        <v>0</v>
      </c>
      <c r="D51">
        <v>817</v>
      </c>
      <c r="E51">
        <v>0</v>
      </c>
      <c r="F51">
        <v>549</v>
      </c>
      <c r="G51">
        <v>0</v>
      </c>
      <c r="H51">
        <v>1366</v>
      </c>
      <c r="J51" s="109"/>
      <c r="K51" s="109"/>
      <c r="L51" s="109"/>
      <c r="N51" s="23"/>
      <c r="O51" s="23"/>
      <c r="P51" s="23"/>
    </row>
    <row r="52" spans="2:16" s="22" customFormat="1" x14ac:dyDescent="0.25">
      <c r="J52" s="109"/>
      <c r="K52" s="109"/>
      <c r="L52" s="109"/>
      <c r="N52" s="23"/>
      <c r="O52" s="23"/>
      <c r="P52" s="2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4"/>
  <sheetViews>
    <sheetView workbookViewId="0">
      <selection sqref="A1:E1"/>
    </sheetView>
  </sheetViews>
  <sheetFormatPr defaultRowHeight="15" x14ac:dyDescent="0.25"/>
  <cols>
    <col min="9" max="9" width="9.140625" style="22"/>
    <col min="10" max="12" width="9.140625" style="110"/>
    <col min="13" max="13" width="9.140625" style="22"/>
    <col min="17" max="17" width="9.140625" style="22"/>
  </cols>
  <sheetData>
    <row r="1" spans="1:16" x14ac:dyDescent="0.25">
      <c r="A1" t="s">
        <v>168</v>
      </c>
      <c r="B1" t="s">
        <v>168</v>
      </c>
      <c r="C1" t="s">
        <v>244</v>
      </c>
      <c r="J1" s="109"/>
      <c r="K1" s="109"/>
      <c r="L1" s="109"/>
      <c r="N1" s="22"/>
      <c r="O1" s="22"/>
      <c r="P1" s="22"/>
    </row>
    <row r="2" spans="1:16" x14ac:dyDescent="0.25">
      <c r="C2" t="s">
        <v>245</v>
      </c>
      <c r="E2" t="s">
        <v>246</v>
      </c>
      <c r="G2" t="s">
        <v>247</v>
      </c>
      <c r="J2" s="109"/>
      <c r="K2" s="109"/>
      <c r="L2" s="109"/>
      <c r="N2" s="22"/>
      <c r="O2" s="22"/>
      <c r="P2" s="22"/>
    </row>
    <row r="3" spans="1:16" x14ac:dyDescent="0.25">
      <c r="C3" t="s">
        <v>328</v>
      </c>
      <c r="D3" t="s">
        <v>251</v>
      </c>
      <c r="E3" t="s">
        <v>328</v>
      </c>
      <c r="F3" t="s">
        <v>251</v>
      </c>
      <c r="G3" t="s">
        <v>328</v>
      </c>
      <c r="H3" t="s">
        <v>251</v>
      </c>
      <c r="J3" s="109"/>
      <c r="K3" s="109"/>
      <c r="L3" s="109"/>
      <c r="N3" s="22"/>
      <c r="O3" s="22"/>
      <c r="P3" s="22"/>
    </row>
    <row r="4" spans="1:16" x14ac:dyDescent="0.25">
      <c r="A4" t="s">
        <v>343</v>
      </c>
      <c r="B4" t="s">
        <v>330</v>
      </c>
      <c r="C4">
        <v>1.9604818682420446</v>
      </c>
      <c r="D4">
        <v>1271</v>
      </c>
      <c r="E4">
        <v>1.7653167185877465</v>
      </c>
      <c r="F4">
        <v>765</v>
      </c>
      <c r="G4">
        <v>1.8822920326165338</v>
      </c>
      <c r="H4">
        <v>2036</v>
      </c>
      <c r="J4" s="107">
        <f>VALUE(FIXED(IF(SUM(D4:D8)&lt;N!$C$2,"",Engagement!C4),1))</f>
        <v>2</v>
      </c>
      <c r="K4" s="107">
        <f>VALUE(FIXED(IF(SUM(F4:F8)&lt;N!$C$2,"",Engagement!E4),1))</f>
        <v>1.8</v>
      </c>
      <c r="L4" s="107">
        <f>VALUE(FIXED(IF(SUM(H4:H8)&lt;N!$C$2,"",Engagement!G4),1))</f>
        <v>1.9</v>
      </c>
      <c r="N4" s="28">
        <f>J4</f>
        <v>2</v>
      </c>
      <c r="O4" s="28">
        <f t="shared" ref="O4:P8" si="0">K4</f>
        <v>1.8</v>
      </c>
      <c r="P4" s="28">
        <f t="shared" si="0"/>
        <v>1.9</v>
      </c>
    </row>
    <row r="5" spans="1:16" x14ac:dyDescent="0.25">
      <c r="B5" t="s">
        <v>331</v>
      </c>
      <c r="C5">
        <v>8.9864416714226216</v>
      </c>
      <c r="D5">
        <v>5826</v>
      </c>
      <c r="E5">
        <v>7.4466366678204681</v>
      </c>
      <c r="F5">
        <v>3227</v>
      </c>
      <c r="G5">
        <v>8.3695431096647752</v>
      </c>
      <c r="H5">
        <v>9053</v>
      </c>
      <c r="J5" s="107">
        <f>VALUE(FIXED(IF(SUM(D4:D8)&lt;N!$C$2,"",Engagement!C5),1))</f>
        <v>9</v>
      </c>
      <c r="K5" s="107">
        <f>VALUE(FIXED(IF(SUM(F4:F8)&lt;N!$C$2,"",Engagement!E5),1))</f>
        <v>7.4</v>
      </c>
      <c r="L5" s="107">
        <f>VALUE(FIXED(IF(SUM(H4:H8)&lt;N!$C$2,"",Engagement!G5),1))</f>
        <v>8.4</v>
      </c>
      <c r="N5" s="28">
        <f t="shared" ref="N5:N8" si="1">J5</f>
        <v>9</v>
      </c>
      <c r="O5" s="28">
        <f t="shared" si="0"/>
        <v>7.4</v>
      </c>
      <c r="P5" s="28">
        <f t="shared" si="0"/>
        <v>8.4</v>
      </c>
    </row>
    <row r="6" spans="1:16" x14ac:dyDescent="0.25">
      <c r="B6" t="s">
        <v>332</v>
      </c>
      <c r="C6">
        <v>32.968795792136476</v>
      </c>
      <c r="D6">
        <v>21374</v>
      </c>
      <c r="E6">
        <v>30.268835814007154</v>
      </c>
      <c r="F6">
        <v>13117</v>
      </c>
      <c r="G6">
        <v>31.887099458240112</v>
      </c>
      <c r="H6">
        <v>34491</v>
      </c>
      <c r="J6" s="107">
        <f>VALUE(FIXED(IF(SUM(D4:D8)&lt;N!$C$2,"",Engagement!C6),1))</f>
        <v>33</v>
      </c>
      <c r="K6" s="107">
        <f>VALUE(FIXED(IF(SUM(F4:F8)&lt;N!$C$2,"",Engagement!E6),1))</f>
        <v>30.3</v>
      </c>
      <c r="L6" s="107">
        <f>VALUE(FIXED(IF(SUM(H4:H8)&lt;N!$C$2,"",Engagement!G6),1))</f>
        <v>31.9</v>
      </c>
      <c r="N6" s="28">
        <f t="shared" si="1"/>
        <v>33</v>
      </c>
      <c r="O6" s="28">
        <f t="shared" si="0"/>
        <v>30.3</v>
      </c>
      <c r="P6" s="28">
        <f t="shared" si="0"/>
        <v>31.9</v>
      </c>
    </row>
    <row r="7" spans="1:16" x14ac:dyDescent="0.25">
      <c r="B7" t="s">
        <v>333</v>
      </c>
      <c r="C7">
        <v>38.99831870555753</v>
      </c>
      <c r="D7">
        <v>25283</v>
      </c>
      <c r="E7">
        <v>40.230760355370947</v>
      </c>
      <c r="F7">
        <v>17434</v>
      </c>
      <c r="G7">
        <v>39.492076992770372</v>
      </c>
      <c r="H7">
        <v>42717</v>
      </c>
      <c r="J7" s="107">
        <f>VALUE(FIXED(IF(SUM(D4:D8)&lt;N!$C$2,"",Engagement!C7),1))</f>
        <v>39</v>
      </c>
      <c r="K7" s="107">
        <f>VALUE(FIXED(IF(SUM(F4:F8)&lt;N!$C$2,"",Engagement!E7),1))</f>
        <v>40.200000000000003</v>
      </c>
      <c r="L7" s="107">
        <f>VALUE(FIXED(IF(SUM(H4:H8)&lt;N!$C$2,"",Engagement!G7),1))</f>
        <v>39.5</v>
      </c>
      <c r="N7" s="28">
        <f t="shared" si="1"/>
        <v>39</v>
      </c>
      <c r="O7" s="28">
        <f t="shared" si="0"/>
        <v>40.200000000000003</v>
      </c>
      <c r="P7" s="28">
        <f t="shared" si="0"/>
        <v>39.5</v>
      </c>
    </row>
    <row r="8" spans="1:16" x14ac:dyDescent="0.25">
      <c r="B8" t="s">
        <v>334</v>
      </c>
      <c r="C8">
        <v>17.085961962641328</v>
      </c>
      <c r="D8">
        <v>11077</v>
      </c>
      <c r="E8">
        <v>20.288450444213684</v>
      </c>
      <c r="F8">
        <v>8792</v>
      </c>
      <c r="G8">
        <v>18.368988406708208</v>
      </c>
      <c r="H8">
        <v>19869</v>
      </c>
      <c r="J8" s="107">
        <f>VALUE(FIXED(IF(SUM(D4:D8)&lt;N!$C$2,"",Engagement!C8),1))</f>
        <v>17.100000000000001</v>
      </c>
      <c r="K8" s="107">
        <f>VALUE(FIXED(IF(SUM(F4:F8)&lt;N!$C$2,"",Engagement!E8),1))</f>
        <v>20.3</v>
      </c>
      <c r="L8" s="107">
        <f>VALUE(FIXED(IF(SUM(H4:H8)&lt;N!$C$2,"",Engagement!G8),1))</f>
        <v>18.399999999999999</v>
      </c>
      <c r="N8" s="28">
        <f t="shared" si="1"/>
        <v>17.100000000000001</v>
      </c>
      <c r="O8" s="28">
        <f t="shared" si="0"/>
        <v>20.3</v>
      </c>
      <c r="P8" s="28">
        <f t="shared" si="0"/>
        <v>18.399999999999999</v>
      </c>
    </row>
    <row r="9" spans="1:16" x14ac:dyDescent="0.25">
      <c r="B9" t="s">
        <v>344</v>
      </c>
      <c r="C9">
        <v>0</v>
      </c>
      <c r="D9">
        <v>3</v>
      </c>
      <c r="E9">
        <v>0</v>
      </c>
      <c r="F9">
        <v>9</v>
      </c>
      <c r="G9">
        <v>0</v>
      </c>
      <c r="H9">
        <v>12</v>
      </c>
      <c r="J9" s="109"/>
      <c r="K9" s="109"/>
      <c r="L9" s="109"/>
      <c r="N9" s="28">
        <f t="shared" ref="N9:P13" si="2">J11</f>
        <v>2.6</v>
      </c>
      <c r="O9" s="28">
        <f t="shared" si="2"/>
        <v>4.4000000000000004</v>
      </c>
      <c r="P9" s="28">
        <f t="shared" si="2"/>
        <v>3.3</v>
      </c>
    </row>
    <row r="10" spans="1:16" x14ac:dyDescent="0.25">
      <c r="B10" t="s">
        <v>335</v>
      </c>
      <c r="C10">
        <v>0</v>
      </c>
      <c r="D10">
        <v>433</v>
      </c>
      <c r="E10">
        <v>0</v>
      </c>
      <c r="F10">
        <v>329</v>
      </c>
      <c r="G10">
        <v>0</v>
      </c>
      <c r="H10">
        <v>762</v>
      </c>
      <c r="J10" s="109"/>
      <c r="K10" s="109"/>
      <c r="L10" s="109"/>
      <c r="N10" s="28">
        <f t="shared" si="2"/>
        <v>11.9</v>
      </c>
      <c r="O10" s="28">
        <f t="shared" si="2"/>
        <v>15.3</v>
      </c>
      <c r="P10" s="28">
        <f t="shared" si="2"/>
        <v>13.3</v>
      </c>
    </row>
    <row r="11" spans="1:16" x14ac:dyDescent="0.25">
      <c r="A11" t="s">
        <v>345</v>
      </c>
      <c r="B11" t="s">
        <v>330</v>
      </c>
      <c r="C11">
        <v>2.5513350188074244</v>
      </c>
      <c r="D11">
        <v>1655</v>
      </c>
      <c r="E11">
        <v>4.372075871764733</v>
      </c>
      <c r="F11">
        <v>1897</v>
      </c>
      <c r="G11">
        <v>3.2810811310123134</v>
      </c>
      <c r="H11">
        <v>3552</v>
      </c>
      <c r="J11" s="107">
        <f>VALUE(FIXED(IF(SUM(D11:D15)&lt;N!$C$2,"",Engagement!C11),1))</f>
        <v>2.6</v>
      </c>
      <c r="K11" s="107">
        <f>VALUE(FIXED(IF(SUM(F11:F15)&lt;N!$C$2,"",Engagement!E11),1))</f>
        <v>4.4000000000000004</v>
      </c>
      <c r="L11" s="107">
        <f>VALUE(FIXED(IF(SUM(H11:H15)&lt;N!$C$2,"",Engagement!G11),1))</f>
        <v>3.3</v>
      </c>
      <c r="N11" s="28">
        <f t="shared" si="2"/>
        <v>33.6</v>
      </c>
      <c r="O11" s="28">
        <f t="shared" si="2"/>
        <v>33.200000000000003</v>
      </c>
      <c r="P11" s="28">
        <f t="shared" si="2"/>
        <v>33.4</v>
      </c>
    </row>
    <row r="12" spans="1:16" x14ac:dyDescent="0.25">
      <c r="B12" t="s">
        <v>331</v>
      </c>
      <c r="C12">
        <v>11.916507368810507</v>
      </c>
      <c r="D12">
        <v>7730</v>
      </c>
      <c r="E12">
        <v>15.2596280163175</v>
      </c>
      <c r="F12">
        <v>6621</v>
      </c>
      <c r="G12">
        <v>13.256417598861967</v>
      </c>
      <c r="H12">
        <v>14351</v>
      </c>
      <c r="J12" s="107">
        <f>VALUE(FIXED(IF(SUM(D11:D15)&lt;N!$C$2,"",Engagement!C12),1))</f>
        <v>11.9</v>
      </c>
      <c r="K12" s="107">
        <f>VALUE(FIXED(IF(SUM(F11:F15)&lt;N!$C$2,"",Engagement!E12),1))</f>
        <v>15.3</v>
      </c>
      <c r="L12" s="107">
        <f>VALUE(FIXED(IF(SUM(H11:H15)&lt;N!$C$2,"",Engagement!G12),1))</f>
        <v>13.3</v>
      </c>
      <c r="N12" s="28">
        <f t="shared" si="2"/>
        <v>35.799999999999997</v>
      </c>
      <c r="O12" s="28">
        <f t="shared" si="2"/>
        <v>32</v>
      </c>
      <c r="P12" s="28">
        <f t="shared" si="2"/>
        <v>34.299999999999997</v>
      </c>
    </row>
    <row r="13" spans="1:16" x14ac:dyDescent="0.25">
      <c r="B13" t="s">
        <v>332</v>
      </c>
      <c r="C13">
        <v>33.599001048282666</v>
      </c>
      <c r="D13">
        <v>21795</v>
      </c>
      <c r="E13">
        <v>33.201963631335133</v>
      </c>
      <c r="F13">
        <v>14406</v>
      </c>
      <c r="G13">
        <v>33.439869939126339</v>
      </c>
      <c r="H13">
        <v>36201</v>
      </c>
      <c r="J13" s="107">
        <f>VALUE(FIXED(IF(SUM(D11:D15)&lt;N!$C$2,"",Engagement!C13),1))</f>
        <v>33.6</v>
      </c>
      <c r="K13" s="107">
        <f>VALUE(FIXED(IF(SUM(F11:F15)&lt;N!$C$2,"",Engagement!E13),1))</f>
        <v>33.200000000000003</v>
      </c>
      <c r="L13" s="107">
        <f>VALUE(FIXED(IF(SUM(H11:H15)&lt;N!$C$2,"",Engagement!G13),1))</f>
        <v>33.4</v>
      </c>
      <c r="N13" s="28">
        <f t="shared" si="2"/>
        <v>16.100000000000001</v>
      </c>
      <c r="O13" s="28">
        <f t="shared" si="2"/>
        <v>15.2</v>
      </c>
      <c r="P13" s="28">
        <f t="shared" si="2"/>
        <v>15.7</v>
      </c>
    </row>
    <row r="14" spans="1:16" x14ac:dyDescent="0.25">
      <c r="B14" t="s">
        <v>333</v>
      </c>
      <c r="C14">
        <v>35.818893753468579</v>
      </c>
      <c r="D14">
        <v>23235</v>
      </c>
      <c r="E14">
        <v>31.982760607527254</v>
      </c>
      <c r="F14">
        <v>13877</v>
      </c>
      <c r="G14">
        <v>34.281385961184959</v>
      </c>
      <c r="H14">
        <v>37112</v>
      </c>
      <c r="J14" s="107">
        <f>VALUE(FIXED(IF(SUM(D11:D15)&lt;N!$C$2,"",Engagement!C14),1))</f>
        <v>35.799999999999997</v>
      </c>
      <c r="K14" s="107">
        <f>VALUE(FIXED(IF(SUM(F11:F15)&lt;N!$C$2,"",Engagement!E14),1))</f>
        <v>32</v>
      </c>
      <c r="L14" s="107">
        <f>VALUE(FIXED(IF(SUM(H11:H15)&lt;N!$C$2,"",Engagement!G14),1))</f>
        <v>34.299999999999997</v>
      </c>
      <c r="N14" s="28">
        <f t="shared" ref="N14:P17" si="3">J17</f>
        <v>9</v>
      </c>
      <c r="O14" s="28">
        <f t="shared" si="3"/>
        <v>7.7</v>
      </c>
      <c r="P14" s="28">
        <f t="shared" si="3"/>
        <v>8.5</v>
      </c>
    </row>
    <row r="15" spans="1:16" x14ac:dyDescent="0.25">
      <c r="B15" t="s">
        <v>334</v>
      </c>
      <c r="C15">
        <v>16.114262810630819</v>
      </c>
      <c r="D15">
        <v>10453</v>
      </c>
      <c r="E15">
        <v>15.183571873055383</v>
      </c>
      <c r="F15">
        <v>6588</v>
      </c>
      <c r="G15">
        <v>15.741245369814424</v>
      </c>
      <c r="H15">
        <v>17041</v>
      </c>
      <c r="J15" s="107">
        <f>VALUE(FIXED(IF(SUM(D11:D15)&lt;N!$C$2,"",Engagement!C15),1))</f>
        <v>16.100000000000001</v>
      </c>
      <c r="K15" s="107">
        <f>VALUE(FIXED(IF(SUM(F11:F15)&lt;N!$C$2,"",Engagement!E15),1))</f>
        <v>15.2</v>
      </c>
      <c r="L15" s="107">
        <f>VALUE(FIXED(IF(SUM(H11:H15)&lt;N!$C$2,"",Engagement!G15),1))</f>
        <v>15.7</v>
      </c>
      <c r="N15" s="28">
        <f t="shared" si="3"/>
        <v>36.799999999999997</v>
      </c>
      <c r="O15" s="28">
        <f t="shared" si="3"/>
        <v>33.799999999999997</v>
      </c>
      <c r="P15" s="28">
        <f t="shared" si="3"/>
        <v>35.6</v>
      </c>
    </row>
    <row r="16" spans="1:16" x14ac:dyDescent="0.25">
      <c r="B16" t="s">
        <v>335</v>
      </c>
      <c r="C16">
        <v>0</v>
      </c>
      <c r="D16">
        <v>399</v>
      </c>
      <c r="E16">
        <v>0</v>
      </c>
      <c r="F16">
        <v>284</v>
      </c>
      <c r="G16">
        <v>0</v>
      </c>
      <c r="H16">
        <v>683</v>
      </c>
      <c r="J16" s="109"/>
      <c r="K16" s="109"/>
      <c r="L16" s="109"/>
      <c r="N16" s="28">
        <f t="shared" si="3"/>
        <v>34.6</v>
      </c>
      <c r="O16" s="28">
        <f t="shared" si="3"/>
        <v>35.299999999999997</v>
      </c>
      <c r="P16" s="28">
        <f t="shared" si="3"/>
        <v>34.9</v>
      </c>
    </row>
    <row r="17" spans="1:16" x14ac:dyDescent="0.25">
      <c r="A17" t="s">
        <v>346</v>
      </c>
      <c r="B17" t="s">
        <v>347</v>
      </c>
      <c r="C17">
        <v>9.0491317891620149</v>
      </c>
      <c r="D17">
        <v>5868</v>
      </c>
      <c r="E17">
        <v>7.7260046572752632</v>
      </c>
      <c r="F17">
        <v>3351</v>
      </c>
      <c r="G17">
        <v>8.5188368031491706</v>
      </c>
      <c r="H17">
        <v>9219</v>
      </c>
      <c r="J17" s="107">
        <f>VALUE(FIXED(IF(SUM(D17:D20)&lt;N!$C$2,"",Engagement!C17),1))</f>
        <v>9</v>
      </c>
      <c r="K17" s="107">
        <f>VALUE(FIXED(IF(SUM(F17:F20)&lt;N!$C$2,"",Engagement!E17),1))</f>
        <v>7.7</v>
      </c>
      <c r="L17" s="107">
        <f>VALUE(FIXED(IF(SUM(H17:H20)&lt;N!$C$2,"",Engagement!G17),1))</f>
        <v>8.5</v>
      </c>
      <c r="N17" s="28">
        <f t="shared" si="3"/>
        <v>19.5</v>
      </c>
      <c r="O17" s="28">
        <f t="shared" si="3"/>
        <v>23.2</v>
      </c>
      <c r="P17" s="28">
        <f t="shared" si="3"/>
        <v>21</v>
      </c>
    </row>
    <row r="18" spans="1:16" x14ac:dyDescent="0.25">
      <c r="B18" t="s">
        <v>348</v>
      </c>
      <c r="C18">
        <v>36.848841871510963</v>
      </c>
      <c r="D18">
        <v>23895</v>
      </c>
      <c r="E18">
        <v>33.81366287782722</v>
      </c>
      <c r="F18">
        <v>14666</v>
      </c>
      <c r="G18">
        <v>35.632375091250147</v>
      </c>
      <c r="H18">
        <v>38561</v>
      </c>
      <c r="J18" s="107">
        <f>VALUE(FIXED(IF(SUM(D17:D20)&lt;N!$C$2,"",Engagement!C18),1))</f>
        <v>36.799999999999997</v>
      </c>
      <c r="K18" s="107">
        <f>VALUE(FIXED(IF(SUM(F17:F20)&lt;N!$C$2,"",Engagement!E18),1))</f>
        <v>33.799999999999997</v>
      </c>
      <c r="L18" s="107">
        <f>VALUE(FIXED(IF(SUM(H17:H20)&lt;N!$C$2,"",Engagement!G18),1))</f>
        <v>35.6</v>
      </c>
      <c r="N18" s="28">
        <f t="shared" ref="N18:P21" si="4">J22</f>
        <v>6.9</v>
      </c>
      <c r="O18" s="28">
        <f t="shared" si="4"/>
        <v>6.9</v>
      </c>
      <c r="P18" s="28">
        <f t="shared" si="4"/>
        <v>6.9</v>
      </c>
    </row>
    <row r="19" spans="1:16" x14ac:dyDescent="0.25">
      <c r="B19" t="s">
        <v>349</v>
      </c>
      <c r="C19">
        <v>34.572679887734019</v>
      </c>
      <c r="D19">
        <v>22419</v>
      </c>
      <c r="E19">
        <v>35.268485002190303</v>
      </c>
      <c r="F19">
        <v>15297</v>
      </c>
      <c r="G19">
        <v>34.851551021539656</v>
      </c>
      <c r="H19">
        <v>37716</v>
      </c>
      <c r="J19" s="107">
        <f>VALUE(FIXED(IF(SUM(D17:D20)&lt;N!$C$2,"",Engagement!C19),1))</f>
        <v>34.6</v>
      </c>
      <c r="K19" s="107">
        <f>VALUE(FIXED(IF(SUM(F17:F20)&lt;N!$C$2,"",Engagement!E19),1))</f>
        <v>35.299999999999997</v>
      </c>
      <c r="L19" s="107">
        <f>VALUE(FIXED(IF(SUM(H17:H20)&lt;N!$C$2,"",Engagement!G19),1))</f>
        <v>34.9</v>
      </c>
      <c r="N19" s="28">
        <f t="shared" si="4"/>
        <v>32.700000000000003</v>
      </c>
      <c r="O19" s="28">
        <f t="shared" si="4"/>
        <v>28.7</v>
      </c>
      <c r="P19" s="28">
        <f t="shared" si="4"/>
        <v>31.1</v>
      </c>
    </row>
    <row r="20" spans="1:16" x14ac:dyDescent="0.25">
      <c r="B20" t="s">
        <v>350</v>
      </c>
      <c r="C20">
        <v>19.529346451593003</v>
      </c>
      <c r="D20">
        <v>12664</v>
      </c>
      <c r="E20">
        <v>23.191847462707216</v>
      </c>
      <c r="F20">
        <v>10059</v>
      </c>
      <c r="G20">
        <v>20.997237084061023</v>
      </c>
      <c r="H20">
        <v>22723</v>
      </c>
      <c r="J20" s="107">
        <f>VALUE(FIXED(IF(SUM(D17:D20)&lt;N!$C$2,"",Engagement!C20),1))</f>
        <v>19.5</v>
      </c>
      <c r="K20" s="107">
        <f>VALUE(FIXED(IF(SUM(F17:F20)&lt;N!$C$2,"",Engagement!E20),1))</f>
        <v>23.2</v>
      </c>
      <c r="L20" s="107">
        <f>VALUE(FIXED(IF(SUM(H17:H20)&lt;N!$C$2,"",Engagement!G20),1))</f>
        <v>21</v>
      </c>
      <c r="N20" s="28">
        <f t="shared" si="4"/>
        <v>36.9</v>
      </c>
      <c r="O20" s="28">
        <f t="shared" si="4"/>
        <v>34.799999999999997</v>
      </c>
      <c r="P20" s="28">
        <f t="shared" si="4"/>
        <v>36</v>
      </c>
    </row>
    <row r="21" spans="1:16" x14ac:dyDescent="0.25">
      <c r="B21" t="s">
        <v>335</v>
      </c>
      <c r="C21">
        <v>0</v>
      </c>
      <c r="D21">
        <v>421</v>
      </c>
      <c r="E21">
        <v>0</v>
      </c>
      <c r="F21">
        <v>300</v>
      </c>
      <c r="G21">
        <v>0</v>
      </c>
      <c r="H21">
        <v>721</v>
      </c>
      <c r="J21" s="109"/>
      <c r="K21" s="109"/>
      <c r="L21" s="109"/>
      <c r="N21" s="28">
        <f t="shared" si="4"/>
        <v>23.5</v>
      </c>
      <c r="O21" s="28">
        <f t="shared" si="4"/>
        <v>29.6</v>
      </c>
      <c r="P21" s="28">
        <f t="shared" si="4"/>
        <v>25.9</v>
      </c>
    </row>
    <row r="22" spans="1:16" x14ac:dyDescent="0.25">
      <c r="A22" t="s">
        <v>351</v>
      </c>
      <c r="B22" t="s">
        <v>347</v>
      </c>
      <c r="C22">
        <v>6.9374412113922688</v>
      </c>
      <c r="D22">
        <v>4499</v>
      </c>
      <c r="E22">
        <v>6.8841498559077809</v>
      </c>
      <c r="F22">
        <v>2986</v>
      </c>
      <c r="G22">
        <v>6.916083011475985</v>
      </c>
      <c r="H22">
        <v>7485</v>
      </c>
      <c r="J22" s="107">
        <f>VALUE(FIXED(IF(SUM(D22:D25)&lt;N!$C$2,"",Engagement!C22),1))</f>
        <v>6.9</v>
      </c>
      <c r="K22" s="107">
        <f>VALUE(FIXED(IF(SUM(F22:F25)&lt;N!$C$2,"",Engagement!E22),1))</f>
        <v>6.9</v>
      </c>
      <c r="L22" s="107">
        <f>VALUE(FIXED(IF(SUM(H22:H25)&lt;N!$C$2,"",Engagement!G22),1))</f>
        <v>6.9</v>
      </c>
      <c r="N22" s="28">
        <f t="shared" ref="N22:P25" si="5">J27</f>
        <v>16.2</v>
      </c>
      <c r="O22" s="28">
        <f t="shared" si="5"/>
        <v>14.9</v>
      </c>
      <c r="P22" s="28">
        <f t="shared" si="5"/>
        <v>15.7</v>
      </c>
    </row>
    <row r="23" spans="1:16" x14ac:dyDescent="0.25">
      <c r="B23" t="s">
        <v>348</v>
      </c>
      <c r="C23">
        <v>32.681068911813234</v>
      </c>
      <c r="D23">
        <v>21194</v>
      </c>
      <c r="E23">
        <v>28.749279538904901</v>
      </c>
      <c r="F23">
        <v>12470</v>
      </c>
      <c r="G23">
        <v>31.105279692495333</v>
      </c>
      <c r="H23">
        <v>33664</v>
      </c>
      <c r="J23" s="107">
        <f>VALUE(FIXED(IF(SUM(D22:D25)&lt;N!$C$2,"",Engagement!C23),1))</f>
        <v>32.700000000000003</v>
      </c>
      <c r="K23" s="107">
        <f>VALUE(FIXED(IF(SUM(F22:F25)&lt;N!$C$2,"",Engagement!E23),1))</f>
        <v>28.7</v>
      </c>
      <c r="L23" s="107">
        <f>VALUE(FIXED(IF(SUM(H22:H25)&lt;N!$C$2,"",Engagement!G23),1))</f>
        <v>31.1</v>
      </c>
      <c r="N23" s="28">
        <f t="shared" si="5"/>
        <v>38.4</v>
      </c>
      <c r="O23" s="28">
        <f t="shared" si="5"/>
        <v>37.9</v>
      </c>
      <c r="P23" s="28">
        <f t="shared" si="5"/>
        <v>38.200000000000003</v>
      </c>
    </row>
    <row r="24" spans="1:16" x14ac:dyDescent="0.25">
      <c r="B24" t="s">
        <v>349</v>
      </c>
      <c r="C24">
        <v>36.856794806556572</v>
      </c>
      <c r="D24">
        <v>23902</v>
      </c>
      <c r="E24">
        <v>34.8149855907781</v>
      </c>
      <c r="F24">
        <v>15101</v>
      </c>
      <c r="G24">
        <v>36.038475042965644</v>
      </c>
      <c r="H24">
        <v>39003</v>
      </c>
      <c r="J24" s="107">
        <f>VALUE(FIXED(IF(SUM(D22:D25)&lt;N!$C$2,"",Engagement!C24),1))</f>
        <v>36.9</v>
      </c>
      <c r="K24" s="107">
        <f>VALUE(FIXED(IF(SUM(F22:F25)&lt;N!$C$2,"",Engagement!E24),1))</f>
        <v>34.799999999999997</v>
      </c>
      <c r="L24" s="107">
        <f>VALUE(FIXED(IF(SUM(H22:H25)&lt;N!$C$2,"",Engagement!G24),1))</f>
        <v>36</v>
      </c>
      <c r="N24" s="28">
        <f t="shared" si="5"/>
        <v>27.4</v>
      </c>
      <c r="O24" s="28">
        <f t="shared" si="5"/>
        <v>27.6</v>
      </c>
      <c r="P24" s="28">
        <f t="shared" si="5"/>
        <v>27.5</v>
      </c>
    </row>
    <row r="25" spans="1:16" x14ac:dyDescent="0.25">
      <c r="B25" t="s">
        <v>350</v>
      </c>
      <c r="C25">
        <v>23.524695070237929</v>
      </c>
      <c r="D25">
        <v>15256</v>
      </c>
      <c r="E25">
        <v>29.551585014409223</v>
      </c>
      <c r="F25">
        <v>12818</v>
      </c>
      <c r="G25">
        <v>25.940162253063036</v>
      </c>
      <c r="H25">
        <v>28074</v>
      </c>
      <c r="J25" s="107">
        <f>VALUE(FIXED(IF(SUM(D22:D25)&lt;N!$C$2,"",Engagement!C25),1))</f>
        <v>23.5</v>
      </c>
      <c r="K25" s="107">
        <f>VALUE(FIXED(IF(SUM(F22:F25)&lt;N!$C$2,"",Engagement!E25),1))</f>
        <v>29.6</v>
      </c>
      <c r="L25" s="107">
        <f>VALUE(FIXED(IF(SUM(H22:H25)&lt;N!$C$2,"",Engagement!G25),1))</f>
        <v>25.9</v>
      </c>
      <c r="N25" s="28">
        <f t="shared" si="5"/>
        <v>17.899999999999999</v>
      </c>
      <c r="O25" s="28">
        <f t="shared" si="5"/>
        <v>19.600000000000001</v>
      </c>
      <c r="P25" s="28">
        <f t="shared" si="5"/>
        <v>18.600000000000001</v>
      </c>
    </row>
    <row r="26" spans="1:16" x14ac:dyDescent="0.25">
      <c r="B26" t="s">
        <v>335</v>
      </c>
      <c r="C26">
        <v>0</v>
      </c>
      <c r="D26">
        <v>416</v>
      </c>
      <c r="E26">
        <v>0</v>
      </c>
      <c r="F26">
        <v>298</v>
      </c>
      <c r="G26">
        <v>0</v>
      </c>
      <c r="H26">
        <v>714</v>
      </c>
      <c r="J26" s="109"/>
      <c r="K26" s="109"/>
      <c r="L26" s="109"/>
      <c r="N26" s="28">
        <f t="shared" ref="N26:P29" si="6">J32</f>
        <v>7</v>
      </c>
      <c r="O26" s="28">
        <f t="shared" si="6"/>
        <v>8.4</v>
      </c>
      <c r="P26" s="28">
        <f t="shared" si="6"/>
        <v>7.6</v>
      </c>
    </row>
    <row r="27" spans="1:16" x14ac:dyDescent="0.25">
      <c r="A27" t="s">
        <v>352</v>
      </c>
      <c r="B27" t="s">
        <v>347</v>
      </c>
      <c r="C27">
        <v>16.191254471444431</v>
      </c>
      <c r="D27">
        <v>10501</v>
      </c>
      <c r="E27">
        <v>14.918490165786622</v>
      </c>
      <c r="F27">
        <v>6470</v>
      </c>
      <c r="G27">
        <v>15.681219681219682</v>
      </c>
      <c r="H27">
        <v>16971</v>
      </c>
      <c r="J27" s="107">
        <f>VALUE(FIXED(IF(SUM(D27:D30)&lt;N!$C$2,"",Engagement!C27),1))</f>
        <v>16.2</v>
      </c>
      <c r="K27" s="107">
        <f>VALUE(FIXED(IF(SUM(F27:F30)&lt;N!$C$2,"",Engagement!E27),1))</f>
        <v>14.9</v>
      </c>
      <c r="L27" s="107">
        <f>VALUE(FIXED(IF(SUM(H27:H30)&lt;N!$C$2,"",Engagement!G27),1))</f>
        <v>15.7</v>
      </c>
      <c r="N27" s="28">
        <f t="shared" si="6"/>
        <v>38.700000000000003</v>
      </c>
      <c r="O27" s="28">
        <f t="shared" si="6"/>
        <v>39.6</v>
      </c>
      <c r="P27" s="28">
        <f t="shared" si="6"/>
        <v>39.1</v>
      </c>
    </row>
    <row r="28" spans="1:16" x14ac:dyDescent="0.25">
      <c r="B28" t="s">
        <v>348</v>
      </c>
      <c r="C28">
        <v>38.445170840014804</v>
      </c>
      <c r="D28">
        <v>24934</v>
      </c>
      <c r="E28">
        <v>37.863450851991054</v>
      </c>
      <c r="F28">
        <v>16421</v>
      </c>
      <c r="G28">
        <v>38.21205821205821</v>
      </c>
      <c r="H28">
        <v>41355</v>
      </c>
      <c r="J28" s="107">
        <f>VALUE(FIXED(IF(SUM(D27:D30)&lt;N!$C$2,"",Engagement!C28),1))</f>
        <v>38.4</v>
      </c>
      <c r="K28" s="107">
        <f>VALUE(FIXED(IF(SUM(F27:F30)&lt;N!$C$2,"",Engagement!E28),1))</f>
        <v>37.9</v>
      </c>
      <c r="L28" s="107">
        <f>VALUE(FIXED(IF(SUM(H27:H30)&lt;N!$C$2,"",Engagement!G28),1))</f>
        <v>38.200000000000003</v>
      </c>
      <c r="N28" s="28">
        <f t="shared" si="6"/>
        <v>36</v>
      </c>
      <c r="O28" s="28">
        <f t="shared" si="6"/>
        <v>33.799999999999997</v>
      </c>
      <c r="P28" s="28">
        <f t="shared" si="6"/>
        <v>35.1</v>
      </c>
    </row>
    <row r="29" spans="1:16" x14ac:dyDescent="0.25">
      <c r="B29" t="s">
        <v>349</v>
      </c>
      <c r="C29">
        <v>27.440791908227457</v>
      </c>
      <c r="D29">
        <v>17797</v>
      </c>
      <c r="E29">
        <v>27.584219142705621</v>
      </c>
      <c r="F29">
        <v>11963</v>
      </c>
      <c r="G29">
        <v>27.498267498267499</v>
      </c>
      <c r="H29">
        <v>29760</v>
      </c>
      <c r="J29" s="107">
        <f>VALUE(FIXED(IF(SUM(D27:D30)&lt;N!$C$2,"",Engagement!C29),1))</f>
        <v>27.4</v>
      </c>
      <c r="K29" s="107">
        <f>VALUE(FIXED(IF(SUM(F27:F30)&lt;N!$C$2,"",Engagement!E29),1))</f>
        <v>27.6</v>
      </c>
      <c r="L29" s="107">
        <f>VALUE(FIXED(IF(SUM(H27:H30)&lt;N!$C$2,"",Engagement!G29),1))</f>
        <v>27.5</v>
      </c>
      <c r="N29" s="28">
        <f t="shared" si="6"/>
        <v>18.3</v>
      </c>
      <c r="O29" s="28">
        <f t="shared" si="6"/>
        <v>18.2</v>
      </c>
      <c r="P29" s="28">
        <f t="shared" si="6"/>
        <v>18.3</v>
      </c>
    </row>
    <row r="30" spans="1:16" x14ac:dyDescent="0.25">
      <c r="B30" t="s">
        <v>350</v>
      </c>
      <c r="C30">
        <v>17.922782780313309</v>
      </c>
      <c r="D30">
        <v>11624</v>
      </c>
      <c r="E30">
        <v>19.633839839516707</v>
      </c>
      <c r="F30">
        <v>8515</v>
      </c>
      <c r="G30">
        <v>18.608454608454608</v>
      </c>
      <c r="H30">
        <v>20139</v>
      </c>
      <c r="J30" s="107">
        <f>VALUE(FIXED(IF(SUM(D27:D30)&lt;N!$C$2,"",Engagement!C30),1))</f>
        <v>17.899999999999999</v>
      </c>
      <c r="K30" s="107">
        <f>VALUE(FIXED(IF(SUM(F27:F30)&lt;N!$C$2,"",Engagement!E30),1))</f>
        <v>19.600000000000001</v>
      </c>
      <c r="L30" s="107">
        <f>VALUE(FIXED(IF(SUM(H27:H30)&lt;N!$C$2,"",Engagement!G30),1))</f>
        <v>18.600000000000001</v>
      </c>
      <c r="N30" s="28">
        <f t="shared" ref="N30:P34" si="7">J37</f>
        <v>3.8</v>
      </c>
      <c r="O30" s="28">
        <f t="shared" si="7"/>
        <v>4.5999999999999996</v>
      </c>
      <c r="P30" s="28">
        <f t="shared" si="7"/>
        <v>4.0999999999999996</v>
      </c>
    </row>
    <row r="31" spans="1:16" x14ac:dyDescent="0.25">
      <c r="B31" t="s">
        <v>335</v>
      </c>
      <c r="C31">
        <v>0</v>
      </c>
      <c r="D31">
        <v>411</v>
      </c>
      <c r="E31">
        <v>0</v>
      </c>
      <c r="F31">
        <v>304</v>
      </c>
      <c r="G31">
        <v>0</v>
      </c>
      <c r="H31">
        <v>715</v>
      </c>
      <c r="J31" s="109"/>
      <c r="K31" s="109"/>
      <c r="L31" s="109"/>
      <c r="N31" s="28">
        <f t="shared" si="7"/>
        <v>12.2</v>
      </c>
      <c r="O31" s="28">
        <f t="shared" si="7"/>
        <v>13.7</v>
      </c>
      <c r="P31" s="28">
        <f t="shared" si="7"/>
        <v>12.8</v>
      </c>
    </row>
    <row r="32" spans="1:16" x14ac:dyDescent="0.25">
      <c r="A32" t="s">
        <v>353</v>
      </c>
      <c r="B32" t="s">
        <v>347</v>
      </c>
      <c r="C32">
        <v>7.0327196472075739</v>
      </c>
      <c r="D32">
        <v>4561</v>
      </c>
      <c r="E32">
        <v>8.3709989853334559</v>
      </c>
      <c r="F32">
        <v>3630</v>
      </c>
      <c r="G32">
        <v>7.5689811306806627</v>
      </c>
      <c r="H32">
        <v>8191</v>
      </c>
      <c r="J32" s="107">
        <f>VALUE(FIXED(IF(SUM(D32:D35)&lt;N!$C$2,"",Engagement!C32),1))</f>
        <v>7</v>
      </c>
      <c r="K32" s="107">
        <f>VALUE(FIXED(IF(SUM(F32:F35)&lt;N!$C$2,"",Engagement!E32),1))</f>
        <v>8.4</v>
      </c>
      <c r="L32" s="107">
        <f>VALUE(FIXED(IF(SUM(H32:H35)&lt;N!$C$2,"",Engagement!G32),1))</f>
        <v>7.6</v>
      </c>
      <c r="N32" s="28">
        <f t="shared" si="7"/>
        <v>28.5</v>
      </c>
      <c r="O32" s="28">
        <f t="shared" si="7"/>
        <v>28</v>
      </c>
      <c r="P32" s="28">
        <f t="shared" si="7"/>
        <v>28.3</v>
      </c>
    </row>
    <row r="33" spans="1:16" x14ac:dyDescent="0.25">
      <c r="B33" t="s">
        <v>348</v>
      </c>
      <c r="C33">
        <v>38.708483671014896</v>
      </c>
      <c r="D33">
        <v>25104</v>
      </c>
      <c r="E33">
        <v>39.638870952864124</v>
      </c>
      <c r="F33">
        <v>17189</v>
      </c>
      <c r="G33">
        <v>39.081298859709108</v>
      </c>
      <c r="H33">
        <v>42293</v>
      </c>
      <c r="J33" s="107">
        <f>VALUE(FIXED(IF(SUM(D32:D35)&lt;N!$C$2,"",Engagement!C33),1))</f>
        <v>38.700000000000003</v>
      </c>
      <c r="K33" s="107">
        <f>VALUE(FIXED(IF(SUM(F32:F35)&lt;N!$C$2,"",Engagement!E33),1))</f>
        <v>39.6</v>
      </c>
      <c r="L33" s="107">
        <f>VALUE(FIXED(IF(SUM(H32:H35)&lt;N!$C$2,"",Engagement!G33),1))</f>
        <v>39.1</v>
      </c>
      <c r="N33" s="28">
        <f t="shared" si="7"/>
        <v>32</v>
      </c>
      <c r="O33" s="28">
        <f t="shared" si="7"/>
        <v>28.6</v>
      </c>
      <c r="P33" s="28">
        <f t="shared" si="7"/>
        <v>30.6</v>
      </c>
    </row>
    <row r="34" spans="1:16" x14ac:dyDescent="0.25">
      <c r="B34" t="s">
        <v>349</v>
      </c>
      <c r="C34">
        <v>35.979276528818581</v>
      </c>
      <c r="D34">
        <v>23334</v>
      </c>
      <c r="E34">
        <v>33.772253482151093</v>
      </c>
      <c r="F34">
        <v>14645</v>
      </c>
      <c r="G34">
        <v>35.094901033099852</v>
      </c>
      <c r="H34">
        <v>37979</v>
      </c>
      <c r="J34" s="107">
        <f>VALUE(FIXED(IF(SUM(D32:D35)&lt;N!$C$2,"",Engagement!C34),1))</f>
        <v>36</v>
      </c>
      <c r="K34" s="107">
        <f>VALUE(FIXED(IF(SUM(F32:F35)&lt;N!$C$2,"",Engagement!E34),1))</f>
        <v>33.799999999999997</v>
      </c>
      <c r="L34" s="107">
        <f>VALUE(FIXED(IF(SUM(H32:H35)&lt;N!$C$2,"",Engagement!G34),1))</f>
        <v>35.1</v>
      </c>
      <c r="N34" s="28">
        <f t="shared" si="7"/>
        <v>23.5</v>
      </c>
      <c r="O34" s="28">
        <f t="shared" si="7"/>
        <v>25.1</v>
      </c>
      <c r="P34" s="28">
        <f t="shared" si="7"/>
        <v>24.1</v>
      </c>
    </row>
    <row r="35" spans="1:16" x14ac:dyDescent="0.25">
      <c r="B35" t="s">
        <v>350</v>
      </c>
      <c r="C35">
        <v>18.279520152958955</v>
      </c>
      <c r="D35">
        <v>11855</v>
      </c>
      <c r="E35">
        <v>18.217876579651325</v>
      </c>
      <c r="F35">
        <v>7900</v>
      </c>
      <c r="G35">
        <v>18.254818976510379</v>
      </c>
      <c r="H35">
        <v>19755</v>
      </c>
      <c r="J35" s="107">
        <f>VALUE(FIXED(IF(SUM(D32:D35)&lt;N!$C$2,"",Engagement!C35),1))</f>
        <v>18.3</v>
      </c>
      <c r="K35" s="107">
        <f>VALUE(FIXED(IF(SUM(F32:F35)&lt;N!$C$2,"",Engagement!E35),1))</f>
        <v>18.2</v>
      </c>
      <c r="L35" s="107">
        <f>VALUE(FIXED(IF(SUM(H32:H35)&lt;N!$C$2,"",Engagement!G35),1))</f>
        <v>18.3</v>
      </c>
      <c r="N35" s="22"/>
      <c r="O35" s="22"/>
      <c r="P35" s="22"/>
    </row>
    <row r="36" spans="1:16" x14ac:dyDescent="0.25">
      <c r="B36" t="s">
        <v>335</v>
      </c>
      <c r="C36">
        <v>0</v>
      </c>
      <c r="D36">
        <v>413</v>
      </c>
      <c r="E36">
        <v>0</v>
      </c>
      <c r="F36">
        <v>309</v>
      </c>
      <c r="G36">
        <v>0</v>
      </c>
      <c r="H36">
        <v>722</v>
      </c>
      <c r="J36" s="109"/>
      <c r="K36" s="109"/>
      <c r="L36" s="109"/>
      <c r="N36" s="22"/>
      <c r="O36" s="22"/>
      <c r="P36" s="22"/>
    </row>
    <row r="37" spans="1:16" x14ac:dyDescent="0.25">
      <c r="A37" t="s">
        <v>354</v>
      </c>
      <c r="B37" t="s">
        <v>330</v>
      </c>
      <c r="C37">
        <v>3.8185504634397529</v>
      </c>
      <c r="D37">
        <v>2373</v>
      </c>
      <c r="E37">
        <v>4.5631540520807983</v>
      </c>
      <c r="F37">
        <v>1875</v>
      </c>
      <c r="G37">
        <v>4.1149233779568748</v>
      </c>
      <c r="H37">
        <v>4248</v>
      </c>
      <c r="J37" s="107">
        <f>VALUE(FIXED(IF(SUM(D37:D41)&lt;N!$C$2,"",Engagement!C37),1))</f>
        <v>3.8</v>
      </c>
      <c r="K37" s="107">
        <f>VALUE(FIXED(IF(SUM(F37:F41)&lt;N!$C$2,"",Engagement!E37),1))</f>
        <v>4.5999999999999996</v>
      </c>
      <c r="L37" s="107">
        <f>VALUE(FIXED(IF(SUM(H37:H41)&lt;N!$C$2,"",Engagement!G37),1))</f>
        <v>4.0999999999999996</v>
      </c>
      <c r="N37" s="22"/>
      <c r="O37" s="22"/>
      <c r="P37" s="22"/>
    </row>
    <row r="38" spans="1:16" x14ac:dyDescent="0.25">
      <c r="B38" t="s">
        <v>331</v>
      </c>
      <c r="C38">
        <v>12.208740988671472</v>
      </c>
      <c r="D38">
        <v>7587</v>
      </c>
      <c r="E38">
        <v>13.696763202725725</v>
      </c>
      <c r="F38">
        <v>5628</v>
      </c>
      <c r="G38">
        <v>12.801015169420927</v>
      </c>
      <c r="H38">
        <v>13215</v>
      </c>
      <c r="J38" s="107">
        <f>VALUE(FIXED(IF(SUM(D37:D41)&lt;N!$C$2,"",Engagement!C38),1))</f>
        <v>12.2</v>
      </c>
      <c r="K38" s="107">
        <f>VALUE(FIXED(IF(SUM(F37:F41)&lt;N!$C$2,"",Engagement!E38),1))</f>
        <v>13.7</v>
      </c>
      <c r="L38" s="107">
        <f>VALUE(FIXED(IF(SUM(H37:H41)&lt;N!$C$2,"",Engagement!G38),1))</f>
        <v>12.8</v>
      </c>
      <c r="N38" s="22"/>
      <c r="O38" s="22"/>
      <c r="P38" s="22"/>
    </row>
    <row r="39" spans="1:16" x14ac:dyDescent="0.25">
      <c r="B39" t="s">
        <v>332</v>
      </c>
      <c r="C39">
        <v>28.491889804325439</v>
      </c>
      <c r="D39">
        <v>17706</v>
      </c>
      <c r="E39">
        <v>28.038452178145533</v>
      </c>
      <c r="F39">
        <v>11521</v>
      </c>
      <c r="G39">
        <v>28.311409031908092</v>
      </c>
      <c r="H39">
        <v>29227</v>
      </c>
      <c r="J39" s="107">
        <f>VALUE(FIXED(IF(SUM(D37:D41)&lt;N!$C$2,"",Engagement!C39),1))</f>
        <v>28.5</v>
      </c>
      <c r="K39" s="107">
        <f>VALUE(FIXED(IF(SUM(F37:F41)&lt;N!$C$2,"",Engagement!E39),1))</f>
        <v>28</v>
      </c>
      <c r="L39" s="107">
        <f>VALUE(FIXED(IF(SUM(H37:H41)&lt;N!$C$2,"",Engagement!G39),1))</f>
        <v>28.3</v>
      </c>
      <c r="N39" s="22"/>
      <c r="O39" s="22"/>
      <c r="P39" s="22"/>
    </row>
    <row r="40" spans="1:16" x14ac:dyDescent="0.25">
      <c r="B40" t="s">
        <v>333</v>
      </c>
      <c r="C40">
        <v>31.986997940267766</v>
      </c>
      <c r="D40">
        <v>19878</v>
      </c>
      <c r="E40">
        <v>28.617668532489656</v>
      </c>
      <c r="F40">
        <v>11759</v>
      </c>
      <c r="G40">
        <v>30.645911230796056</v>
      </c>
      <c r="H40">
        <v>31637</v>
      </c>
      <c r="J40" s="107">
        <f>VALUE(FIXED(IF(SUM(D37:D41)&lt;N!$C$2,"",Engagement!C40),1))</f>
        <v>32</v>
      </c>
      <c r="K40" s="107">
        <f>VALUE(FIXED(IF(SUM(F37:F41)&lt;N!$C$2,"",Engagement!E40),1))</f>
        <v>28.6</v>
      </c>
      <c r="L40" s="107">
        <f>VALUE(FIXED(IF(SUM(H37:H41)&lt;N!$C$2,"",Engagement!G40),1))</f>
        <v>30.6</v>
      </c>
      <c r="N40" s="22"/>
      <c r="O40" s="22"/>
      <c r="P40" s="22"/>
    </row>
    <row r="41" spans="1:16" x14ac:dyDescent="0.25">
      <c r="B41" t="s">
        <v>334</v>
      </c>
      <c r="C41">
        <v>23.49382080329557</v>
      </c>
      <c r="D41">
        <v>14600</v>
      </c>
      <c r="E41">
        <v>25.083962034558287</v>
      </c>
      <c r="F41">
        <v>10307</v>
      </c>
      <c r="G41">
        <v>24.12674118991805</v>
      </c>
      <c r="H41">
        <v>24907</v>
      </c>
      <c r="J41" s="107">
        <f>VALUE(FIXED(IF(SUM(D37:D41)&lt;N!$C$2,"",Engagement!C41),1))</f>
        <v>23.5</v>
      </c>
      <c r="K41" s="107">
        <f>VALUE(FIXED(IF(SUM(F37:F41)&lt;N!$C$2,"",Engagement!E41),1))</f>
        <v>25.1</v>
      </c>
      <c r="L41" s="107">
        <f>VALUE(FIXED(IF(SUM(H37:H41)&lt;N!$C$2,"",Engagement!G41),1))</f>
        <v>24.1</v>
      </c>
      <c r="N41" s="22"/>
      <c r="O41" s="22"/>
      <c r="P41" s="22"/>
    </row>
    <row r="42" spans="1:16" x14ac:dyDescent="0.25">
      <c r="B42" t="s">
        <v>344</v>
      </c>
      <c r="C42">
        <v>0</v>
      </c>
      <c r="D42">
        <v>2726</v>
      </c>
      <c r="E42">
        <v>0</v>
      </c>
      <c r="F42">
        <v>2307</v>
      </c>
      <c r="G42">
        <v>0</v>
      </c>
      <c r="H42">
        <v>5033</v>
      </c>
      <c r="J42" s="109"/>
      <c r="K42" s="109"/>
      <c r="L42" s="109"/>
      <c r="N42" s="22"/>
      <c r="O42" s="22"/>
      <c r="P42" s="22"/>
    </row>
    <row r="43" spans="1:16" x14ac:dyDescent="0.25">
      <c r="B43" t="s">
        <v>335</v>
      </c>
      <c r="C43">
        <v>0</v>
      </c>
      <c r="D43">
        <v>397</v>
      </c>
      <c r="E43">
        <v>0</v>
      </c>
      <c r="F43">
        <v>276</v>
      </c>
      <c r="G43">
        <v>0</v>
      </c>
      <c r="H43">
        <v>673</v>
      </c>
      <c r="J43" s="109"/>
      <c r="K43" s="109"/>
      <c r="L43" s="109"/>
      <c r="N43" s="22"/>
      <c r="O43" s="22"/>
      <c r="P43" s="22"/>
    </row>
    <row r="44" spans="1:16" s="22" customFormat="1" x14ac:dyDescent="0.25">
      <c r="J44" s="109"/>
      <c r="K44" s="109"/>
      <c r="L44" s="109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8"/>
  <sheetViews>
    <sheetView workbookViewId="0">
      <selection sqref="A1:E1"/>
    </sheetView>
  </sheetViews>
  <sheetFormatPr defaultRowHeight="15" x14ac:dyDescent="0.25"/>
  <cols>
    <col min="9" max="9" width="9.140625" style="22"/>
    <col min="10" max="12" width="9.140625" style="110"/>
    <col min="13" max="13" width="9.140625" style="22"/>
    <col min="14" max="16" width="9.140625" style="21"/>
    <col min="17" max="17" width="9.140625" style="22"/>
  </cols>
  <sheetData>
    <row r="1" spans="1:16" x14ac:dyDescent="0.25">
      <c r="A1" t="s">
        <v>168</v>
      </c>
      <c r="B1" t="s">
        <v>168</v>
      </c>
      <c r="C1" t="s">
        <v>244</v>
      </c>
      <c r="J1" s="109"/>
      <c r="K1" s="109"/>
      <c r="L1" s="109"/>
      <c r="N1" s="23"/>
      <c r="O1" s="23"/>
      <c r="P1" s="23"/>
    </row>
    <row r="2" spans="1:16" x14ac:dyDescent="0.25">
      <c r="C2" t="s">
        <v>245</v>
      </c>
      <c r="E2" t="s">
        <v>246</v>
      </c>
      <c r="G2" t="s">
        <v>247</v>
      </c>
      <c r="J2" s="109"/>
      <c r="K2" s="109"/>
      <c r="L2" s="109"/>
      <c r="N2" s="23"/>
      <c r="O2" s="23"/>
      <c r="P2" s="23"/>
    </row>
    <row r="3" spans="1:16" x14ac:dyDescent="0.25">
      <c r="C3" t="s">
        <v>328</v>
      </c>
      <c r="D3" t="s">
        <v>251</v>
      </c>
      <c r="E3" t="s">
        <v>328</v>
      </c>
      <c r="F3" t="s">
        <v>251</v>
      </c>
      <c r="G3" t="s">
        <v>328</v>
      </c>
      <c r="H3" t="s">
        <v>251</v>
      </c>
      <c r="J3" s="109"/>
      <c r="K3" s="109"/>
      <c r="L3" s="109"/>
      <c r="N3" s="23"/>
      <c r="O3" s="23"/>
      <c r="P3" s="23"/>
    </row>
    <row r="4" spans="1:16" x14ac:dyDescent="0.25">
      <c r="A4" t="s">
        <v>355</v>
      </c>
      <c r="B4" t="s">
        <v>330</v>
      </c>
      <c r="C4">
        <v>0.80433101314771849</v>
      </c>
      <c r="D4">
        <v>520</v>
      </c>
      <c r="E4">
        <v>1.9334074279892564</v>
      </c>
      <c r="F4">
        <v>835</v>
      </c>
      <c r="G4">
        <v>1.2565144012314768</v>
      </c>
      <c r="H4">
        <v>1355</v>
      </c>
      <c r="J4" s="107">
        <f>VALUE(FIXED(IF(SUM(D4:D8)&lt;N!$C$2,"",Teaching!C4),1))</f>
        <v>0.8</v>
      </c>
      <c r="K4" s="107">
        <f>VALUE(FIXED(IF(SUM(F4:F8)&lt;N!$C$2,"",Teaching!E4),1))</f>
        <v>1.9</v>
      </c>
      <c r="L4" s="107">
        <f>VALUE(FIXED(IF(SUM(H4:H8)&lt;N!$C$2,"",Teaching!G4),1))</f>
        <v>1.3</v>
      </c>
      <c r="N4" s="28">
        <f>J4</f>
        <v>0.8</v>
      </c>
      <c r="O4" s="28">
        <f t="shared" ref="O4:P8" si="0">K4</f>
        <v>1.9</v>
      </c>
      <c r="P4" s="28">
        <f t="shared" si="0"/>
        <v>1.3</v>
      </c>
    </row>
    <row r="5" spans="1:16" x14ac:dyDescent="0.25">
      <c r="B5" t="s">
        <v>331</v>
      </c>
      <c r="C5">
        <v>4.3928847641144628</v>
      </c>
      <c r="D5">
        <v>2840</v>
      </c>
      <c r="E5">
        <v>6.5874780031490232</v>
      </c>
      <c r="F5">
        <v>2845</v>
      </c>
      <c r="G5">
        <v>5.2717965837645355</v>
      </c>
      <c r="H5">
        <v>5685</v>
      </c>
      <c r="J5" s="107">
        <f>VALUE(FIXED(IF(SUM(D4:D8)&lt;N!$C$2,"",Teaching!C5),1))</f>
        <v>4.4000000000000004</v>
      </c>
      <c r="K5" s="107">
        <f>VALUE(FIXED(IF(SUM(F4:F8)&lt;N!$C$2,"",Teaching!E5),1))</f>
        <v>6.6</v>
      </c>
      <c r="L5" s="107">
        <f>VALUE(FIXED(IF(SUM(H4:H8)&lt;N!$C$2,"",Teaching!G5),1))</f>
        <v>5.3</v>
      </c>
      <c r="N5" s="28">
        <f t="shared" ref="N5:N8" si="1">J5</f>
        <v>4.4000000000000004</v>
      </c>
      <c r="O5" s="28">
        <f t="shared" si="0"/>
        <v>6.6</v>
      </c>
      <c r="P5" s="28">
        <f t="shared" si="0"/>
        <v>5.3</v>
      </c>
    </row>
    <row r="6" spans="1:16" x14ac:dyDescent="0.25">
      <c r="B6" t="s">
        <v>332</v>
      </c>
      <c r="C6">
        <v>27.328692962103634</v>
      </c>
      <c r="D6">
        <v>17668</v>
      </c>
      <c r="E6">
        <v>30.987774381772713</v>
      </c>
      <c r="F6">
        <v>13383</v>
      </c>
      <c r="G6">
        <v>28.794117101578294</v>
      </c>
      <c r="H6">
        <v>31051</v>
      </c>
      <c r="J6" s="107">
        <f>VALUE(FIXED(IF(SUM(D4:D8)&lt;N!$C$2,"",Teaching!C6),1))</f>
        <v>27.3</v>
      </c>
      <c r="K6" s="107">
        <f>VALUE(FIXED(IF(SUM(F4:F8)&lt;N!$C$2,"",Teaching!E6),1))</f>
        <v>31</v>
      </c>
      <c r="L6" s="107">
        <f>VALUE(FIXED(IF(SUM(H4:H8)&lt;N!$C$2,"",Teaching!G6),1))</f>
        <v>28.8</v>
      </c>
      <c r="N6" s="28">
        <f t="shared" si="1"/>
        <v>27.3</v>
      </c>
      <c r="O6" s="28">
        <f t="shared" si="0"/>
        <v>31</v>
      </c>
      <c r="P6" s="28">
        <f t="shared" si="0"/>
        <v>28.8</v>
      </c>
    </row>
    <row r="7" spans="1:16" x14ac:dyDescent="0.25">
      <c r="B7" t="s">
        <v>333</v>
      </c>
      <c r="C7">
        <v>48.62335653518948</v>
      </c>
      <c r="D7">
        <v>31435</v>
      </c>
      <c r="E7">
        <v>44.686023895526532</v>
      </c>
      <c r="F7">
        <v>19299</v>
      </c>
      <c r="G7">
        <v>47.046495669430072</v>
      </c>
      <c r="H7">
        <v>50734</v>
      </c>
      <c r="J7" s="107">
        <f>VALUE(FIXED(IF(SUM(D4:D8)&lt;N!$C$2,"",Teaching!C7),1))</f>
        <v>48.6</v>
      </c>
      <c r="K7" s="107">
        <f>VALUE(FIXED(IF(SUM(F4:F8)&lt;N!$C$2,"",Teaching!E7),1))</f>
        <v>44.7</v>
      </c>
      <c r="L7" s="107">
        <f>VALUE(FIXED(IF(SUM(H4:H8)&lt;N!$C$2,"",Teaching!G7),1))</f>
        <v>47</v>
      </c>
      <c r="N7" s="28">
        <f t="shared" si="1"/>
        <v>48.6</v>
      </c>
      <c r="O7" s="28">
        <f t="shared" si="0"/>
        <v>44.7</v>
      </c>
      <c r="P7" s="28">
        <f t="shared" si="0"/>
        <v>47</v>
      </c>
    </row>
    <row r="8" spans="1:16" x14ac:dyDescent="0.25">
      <c r="B8" t="s">
        <v>334</v>
      </c>
      <c r="C8">
        <v>18.850734725444703</v>
      </c>
      <c r="D8">
        <v>12187</v>
      </c>
      <c r="E8">
        <v>15.805316291562471</v>
      </c>
      <c r="F8">
        <v>6826</v>
      </c>
      <c r="G8">
        <v>17.631076243995622</v>
      </c>
      <c r="H8">
        <v>19013</v>
      </c>
      <c r="J8" s="107">
        <f>VALUE(FIXED(IF(SUM(D4:D8)&lt;N!$C$2,"",Teaching!C8),1))</f>
        <v>18.899999999999999</v>
      </c>
      <c r="K8" s="107">
        <f>VALUE(FIXED(IF(SUM(F4:F8)&lt;N!$C$2,"",Teaching!E8),1))</f>
        <v>15.8</v>
      </c>
      <c r="L8" s="107">
        <f>VALUE(FIXED(IF(SUM(H4:H8)&lt;N!$C$2,"",Teaching!G8),1))</f>
        <v>17.600000000000001</v>
      </c>
      <c r="N8" s="28">
        <f t="shared" si="1"/>
        <v>18.899999999999999</v>
      </c>
      <c r="O8" s="28">
        <f t="shared" si="0"/>
        <v>15.8</v>
      </c>
      <c r="P8" s="28">
        <f t="shared" si="0"/>
        <v>17.600000000000001</v>
      </c>
    </row>
    <row r="9" spans="1:16" x14ac:dyDescent="0.25">
      <c r="B9" t="s">
        <v>335</v>
      </c>
      <c r="C9">
        <v>0</v>
      </c>
      <c r="D9">
        <v>617</v>
      </c>
      <c r="E9">
        <v>0</v>
      </c>
      <c r="F9">
        <v>485</v>
      </c>
      <c r="G9">
        <v>0</v>
      </c>
      <c r="H9">
        <v>1102</v>
      </c>
      <c r="J9" s="109"/>
      <c r="K9" s="109"/>
      <c r="L9" s="109"/>
      <c r="N9" s="28">
        <f t="shared" ref="N9:P13" si="2">J10</f>
        <v>0.5</v>
      </c>
      <c r="O9" s="28">
        <f t="shared" si="2"/>
        <v>1.1000000000000001</v>
      </c>
      <c r="P9" s="28">
        <f t="shared" si="2"/>
        <v>0.8</v>
      </c>
    </row>
    <row r="10" spans="1:16" x14ac:dyDescent="0.25">
      <c r="A10" t="s">
        <v>356</v>
      </c>
      <c r="B10" t="s">
        <v>330</v>
      </c>
      <c r="C10">
        <v>0.49780471213901428</v>
      </c>
      <c r="D10">
        <v>322</v>
      </c>
      <c r="E10">
        <v>1.1399634656739195</v>
      </c>
      <c r="F10">
        <v>493</v>
      </c>
      <c r="G10">
        <v>0.75511206233612216</v>
      </c>
      <c r="H10">
        <v>815</v>
      </c>
      <c r="J10" s="107">
        <f>VALUE(FIXED(IF(SUM(D10:D14)&lt;N!$C$2,"",Teaching!C10),1))</f>
        <v>0.5</v>
      </c>
      <c r="K10" s="107">
        <f>VALUE(FIXED(IF(SUM(F10:F14)&lt;N!$C$2,"",Teaching!E10),1))</f>
        <v>1.1000000000000001</v>
      </c>
      <c r="L10" s="107">
        <f>VALUE(FIXED(IF(SUM(H10:H14)&lt;N!$C$2,"",Teaching!G10),1))</f>
        <v>0.8</v>
      </c>
      <c r="N10" s="28">
        <f t="shared" si="2"/>
        <v>3.6</v>
      </c>
      <c r="O10" s="28">
        <f t="shared" si="2"/>
        <v>4.8</v>
      </c>
      <c r="P10" s="28">
        <f t="shared" si="2"/>
        <v>4.0999999999999996</v>
      </c>
    </row>
    <row r="11" spans="1:16" x14ac:dyDescent="0.25">
      <c r="B11" t="s">
        <v>331</v>
      </c>
      <c r="C11">
        <v>3.560385875950776</v>
      </c>
      <c r="D11">
        <v>2303</v>
      </c>
      <c r="E11">
        <v>4.837329756977363</v>
      </c>
      <c r="F11">
        <v>2092</v>
      </c>
      <c r="G11">
        <v>4.0720460294076775</v>
      </c>
      <c r="H11">
        <v>4395</v>
      </c>
      <c r="J11" s="107">
        <f>VALUE(FIXED(IF(SUM(D10:D14)&lt;N!$C$2,"",Teaching!C11),1))</f>
        <v>3.6</v>
      </c>
      <c r="K11" s="107">
        <f>VALUE(FIXED(IF(SUM(F10:F14)&lt;N!$C$2,"",Teaching!E11),1))</f>
        <v>4.8</v>
      </c>
      <c r="L11" s="107">
        <f>VALUE(FIXED(IF(SUM(H10:H14)&lt;N!$C$2,"",Teaching!G11),1))</f>
        <v>4.0999999999999996</v>
      </c>
      <c r="N11" s="28">
        <f t="shared" si="2"/>
        <v>25.2</v>
      </c>
      <c r="O11" s="28">
        <f t="shared" si="2"/>
        <v>26.1</v>
      </c>
      <c r="P11" s="28">
        <f t="shared" si="2"/>
        <v>25.6</v>
      </c>
    </row>
    <row r="12" spans="1:16" x14ac:dyDescent="0.25">
      <c r="B12" t="s">
        <v>332</v>
      </c>
      <c r="C12">
        <v>25.222620740832355</v>
      </c>
      <c r="D12">
        <v>16315</v>
      </c>
      <c r="E12">
        <v>26.07579716512128</v>
      </c>
      <c r="F12">
        <v>11277</v>
      </c>
      <c r="G12">
        <v>25.564481011016298</v>
      </c>
      <c r="H12">
        <v>27592</v>
      </c>
      <c r="J12" s="107">
        <f>VALUE(FIXED(IF(SUM(D10:D14)&lt;N!$C$2,"",Teaching!C12),1))</f>
        <v>25.2</v>
      </c>
      <c r="K12" s="107">
        <f>VALUE(FIXED(IF(SUM(F10:F14)&lt;N!$C$2,"",Teaching!E12),1))</f>
        <v>26.1</v>
      </c>
      <c r="L12" s="107">
        <f>VALUE(FIXED(IF(SUM(H10:H14)&lt;N!$C$2,"",Teaching!G12),1))</f>
        <v>25.6</v>
      </c>
      <c r="N12" s="28">
        <f t="shared" si="2"/>
        <v>44.9</v>
      </c>
      <c r="O12" s="28">
        <f t="shared" si="2"/>
        <v>43.2</v>
      </c>
      <c r="P12" s="28">
        <f t="shared" si="2"/>
        <v>44.2</v>
      </c>
    </row>
    <row r="13" spans="1:16" x14ac:dyDescent="0.25">
      <c r="B13" t="s">
        <v>333</v>
      </c>
      <c r="C13">
        <v>44.910642508193682</v>
      </c>
      <c r="D13">
        <v>29050</v>
      </c>
      <c r="E13">
        <v>43.156750757277962</v>
      </c>
      <c r="F13">
        <v>18664</v>
      </c>
      <c r="G13">
        <v>44.207873548841391</v>
      </c>
      <c r="H13">
        <v>47714</v>
      </c>
      <c r="J13" s="107">
        <f>VALUE(FIXED(IF(SUM(D10:D14)&lt;N!$C$2,"",Teaching!C13),1))</f>
        <v>44.9</v>
      </c>
      <c r="K13" s="107">
        <f>VALUE(FIXED(IF(SUM(F10:F14)&lt;N!$C$2,"",Teaching!E13),1))</f>
        <v>43.2</v>
      </c>
      <c r="L13" s="107">
        <f>VALUE(FIXED(IF(SUM(H10:H14)&lt;N!$C$2,"",Teaching!G13),1))</f>
        <v>44.2</v>
      </c>
      <c r="N13" s="28">
        <f t="shared" si="2"/>
        <v>25.8</v>
      </c>
      <c r="O13" s="28">
        <f t="shared" si="2"/>
        <v>24.8</v>
      </c>
      <c r="P13" s="28">
        <f t="shared" si="2"/>
        <v>25.4</v>
      </c>
    </row>
    <row r="14" spans="1:16" x14ac:dyDescent="0.25">
      <c r="B14" t="s">
        <v>334</v>
      </c>
      <c r="C14">
        <v>25.808546162884177</v>
      </c>
      <c r="D14">
        <v>16694</v>
      </c>
      <c r="E14">
        <v>24.790158854949475</v>
      </c>
      <c r="F14">
        <v>10721</v>
      </c>
      <c r="G14">
        <v>25.400487348398514</v>
      </c>
      <c r="H14">
        <v>27415</v>
      </c>
      <c r="J14" s="107">
        <f>VALUE(FIXED(IF(SUM(D10:D14)&lt;N!$C$2,"",Teaching!C14),1))</f>
        <v>25.8</v>
      </c>
      <c r="K14" s="107">
        <f>VALUE(FIXED(IF(SUM(F10:F14)&lt;N!$C$2,"",Teaching!E14),1))</f>
        <v>24.8</v>
      </c>
      <c r="L14" s="107">
        <f>VALUE(FIXED(IF(SUM(H10:H14)&lt;N!$C$2,"",Teaching!G14),1))</f>
        <v>25.4</v>
      </c>
      <c r="N14" s="28">
        <f t="shared" ref="N14:P18" si="3">J16</f>
        <v>1</v>
      </c>
      <c r="O14" s="28">
        <f t="shared" si="3"/>
        <v>1.8</v>
      </c>
      <c r="P14" s="28">
        <f t="shared" si="3"/>
        <v>1.3</v>
      </c>
    </row>
    <row r="15" spans="1:16" x14ac:dyDescent="0.25">
      <c r="B15" t="s">
        <v>335</v>
      </c>
      <c r="C15">
        <v>0</v>
      </c>
      <c r="D15">
        <v>583</v>
      </c>
      <c r="E15">
        <v>0</v>
      </c>
      <c r="F15">
        <v>426</v>
      </c>
      <c r="G15">
        <v>0</v>
      </c>
      <c r="H15">
        <v>1009</v>
      </c>
      <c r="J15" s="109"/>
      <c r="K15" s="109"/>
      <c r="L15" s="109"/>
      <c r="N15" s="28">
        <f t="shared" si="3"/>
        <v>6.8</v>
      </c>
      <c r="O15" s="28">
        <f t="shared" si="3"/>
        <v>8.4</v>
      </c>
      <c r="P15" s="28">
        <f t="shared" si="3"/>
        <v>7.4</v>
      </c>
    </row>
    <row r="16" spans="1:16" x14ac:dyDescent="0.25">
      <c r="A16" t="s">
        <v>357</v>
      </c>
      <c r="B16" t="s">
        <v>330</v>
      </c>
      <c r="C16">
        <v>0.9978716184953268</v>
      </c>
      <c r="D16">
        <v>647</v>
      </c>
      <c r="E16">
        <v>1.8422328416095297</v>
      </c>
      <c r="F16">
        <v>798</v>
      </c>
      <c r="G16">
        <v>1.3360454902685961</v>
      </c>
      <c r="H16">
        <v>1445</v>
      </c>
      <c r="J16" s="107">
        <f>VALUE(FIXED(IF(SUM(D16:D20)&lt;N!$C$2,"",Teaching!C16),1))</f>
        <v>1</v>
      </c>
      <c r="K16" s="107">
        <f>VALUE(FIXED(IF(SUM(F16:F20)&lt;N!$C$2,"",Teaching!E16),1))</f>
        <v>1.8</v>
      </c>
      <c r="L16" s="107">
        <f>VALUE(FIXED(IF(SUM(H16:H20)&lt;N!$C$2,"",Teaching!G16),1))</f>
        <v>1.3</v>
      </c>
      <c r="N16" s="28">
        <f t="shared" si="3"/>
        <v>30.5</v>
      </c>
      <c r="O16" s="28">
        <f t="shared" si="3"/>
        <v>30.8</v>
      </c>
      <c r="P16" s="28">
        <f t="shared" si="3"/>
        <v>30.6</v>
      </c>
    </row>
    <row r="17" spans="1:16" x14ac:dyDescent="0.25">
      <c r="B17" t="s">
        <v>331</v>
      </c>
      <c r="C17">
        <v>6.7537555137419414</v>
      </c>
      <c r="D17">
        <v>4379</v>
      </c>
      <c r="E17">
        <v>8.3569960985294465</v>
      </c>
      <c r="F17">
        <v>3620</v>
      </c>
      <c r="G17">
        <v>7.3958670426702415</v>
      </c>
      <c r="H17">
        <v>7999</v>
      </c>
      <c r="J17" s="107">
        <f>VALUE(FIXED(IF(SUM(D16:D20)&lt;N!$C$2,"",Teaching!C17),1))</f>
        <v>6.8</v>
      </c>
      <c r="K17" s="107">
        <f>VALUE(FIXED(IF(SUM(F16:F20)&lt;N!$C$2,"",Teaching!E17),1))</f>
        <v>8.4</v>
      </c>
      <c r="L17" s="107">
        <f>VALUE(FIXED(IF(SUM(H16:H20)&lt;N!$C$2,"",Teaching!G17),1))</f>
        <v>7.4</v>
      </c>
      <c r="N17" s="28">
        <f t="shared" si="3"/>
        <v>42.6</v>
      </c>
      <c r="O17" s="28">
        <f t="shared" si="3"/>
        <v>40.5</v>
      </c>
      <c r="P17" s="28">
        <f t="shared" si="3"/>
        <v>41.7</v>
      </c>
    </row>
    <row r="18" spans="1:16" x14ac:dyDescent="0.25">
      <c r="B18" t="s">
        <v>332</v>
      </c>
      <c r="C18">
        <v>30.466701625589931</v>
      </c>
      <c r="D18">
        <v>19754</v>
      </c>
      <c r="E18">
        <v>30.768520442320568</v>
      </c>
      <c r="F18">
        <v>13328</v>
      </c>
      <c r="G18">
        <v>30.58758263603162</v>
      </c>
      <c r="H18">
        <v>33082</v>
      </c>
      <c r="J18" s="107">
        <f>VALUE(FIXED(IF(SUM(D16:D20)&lt;N!$C$2,"",Teaching!C18),1))</f>
        <v>30.5</v>
      </c>
      <c r="K18" s="107">
        <f>VALUE(FIXED(IF(SUM(F16:F20)&lt;N!$C$2,"",Teaching!E18),1))</f>
        <v>30.8</v>
      </c>
      <c r="L18" s="107">
        <f>VALUE(FIXED(IF(SUM(H16:H20)&lt;N!$C$2,"",Teaching!G18),1))</f>
        <v>30.6</v>
      </c>
      <c r="N18" s="28">
        <f t="shared" si="3"/>
        <v>19.2</v>
      </c>
      <c r="O18" s="28">
        <f t="shared" si="3"/>
        <v>18.5</v>
      </c>
      <c r="P18" s="28">
        <f t="shared" si="3"/>
        <v>18.899999999999999</v>
      </c>
    </row>
    <row r="19" spans="1:16" x14ac:dyDescent="0.25">
      <c r="B19" t="s">
        <v>333</v>
      </c>
      <c r="C19">
        <v>42.558376260834699</v>
      </c>
      <c r="D19">
        <v>27594</v>
      </c>
      <c r="E19">
        <v>40.536048202784123</v>
      </c>
      <c r="F19">
        <v>17559</v>
      </c>
      <c r="G19">
        <v>41.748416624289213</v>
      </c>
      <c r="H19">
        <v>45153</v>
      </c>
      <c r="J19" s="107">
        <f>VALUE(FIXED(IF(SUM(D16:D20)&lt;N!$C$2,"",Teaching!C19),1))</f>
        <v>42.6</v>
      </c>
      <c r="K19" s="107">
        <f>VALUE(FIXED(IF(SUM(F16:F20)&lt;N!$C$2,"",Teaching!E19),1))</f>
        <v>40.5</v>
      </c>
      <c r="L19" s="107">
        <f>VALUE(FIXED(IF(SUM(H16:H20)&lt;N!$C$2,"",Teaching!G19),1))</f>
        <v>41.7</v>
      </c>
      <c r="N19" s="28">
        <f t="shared" ref="N19:P23" si="4">J22</f>
        <v>1.9</v>
      </c>
      <c r="O19" s="28">
        <f t="shared" si="4"/>
        <v>3</v>
      </c>
      <c r="P19" s="28">
        <f t="shared" si="4"/>
        <v>2.4</v>
      </c>
    </row>
    <row r="20" spans="1:16" x14ac:dyDescent="0.25">
      <c r="B20" t="s">
        <v>334</v>
      </c>
      <c r="C20">
        <v>19.223294981338103</v>
      </c>
      <c r="D20">
        <v>12464</v>
      </c>
      <c r="E20">
        <v>18.496202414756333</v>
      </c>
      <c r="F20">
        <v>8012</v>
      </c>
      <c r="G20">
        <v>18.932088206740325</v>
      </c>
      <c r="H20">
        <v>20476</v>
      </c>
      <c r="J20" s="107">
        <f>VALUE(FIXED(IF(SUM(D16:D20)&lt;N!$C$2,"",Teaching!C20),1))</f>
        <v>19.2</v>
      </c>
      <c r="K20" s="107">
        <f>VALUE(FIXED(IF(SUM(F16:F20)&lt;N!$C$2,"",Teaching!E20),1))</f>
        <v>18.5</v>
      </c>
      <c r="L20" s="107">
        <f>VALUE(FIXED(IF(SUM(H16:H20)&lt;N!$C$2,"",Teaching!G20),1))</f>
        <v>18.899999999999999</v>
      </c>
      <c r="N20" s="28">
        <f t="shared" si="4"/>
        <v>8.8000000000000007</v>
      </c>
      <c r="O20" s="28">
        <f t="shared" si="4"/>
        <v>10.199999999999999</v>
      </c>
      <c r="P20" s="28">
        <f t="shared" si="4"/>
        <v>9.3000000000000007</v>
      </c>
    </row>
    <row r="21" spans="1:16" x14ac:dyDescent="0.25">
      <c r="B21" t="s">
        <v>335</v>
      </c>
      <c r="C21">
        <v>0</v>
      </c>
      <c r="D21">
        <v>429</v>
      </c>
      <c r="E21">
        <v>0</v>
      </c>
      <c r="F21">
        <v>356</v>
      </c>
      <c r="G21">
        <v>0</v>
      </c>
      <c r="H21">
        <v>785</v>
      </c>
      <c r="J21" s="109"/>
      <c r="K21" s="109"/>
      <c r="L21" s="109"/>
      <c r="N21" s="28">
        <f t="shared" si="4"/>
        <v>30.9</v>
      </c>
      <c r="O21" s="28">
        <f t="shared" si="4"/>
        <v>31.3</v>
      </c>
      <c r="P21" s="28">
        <f t="shared" si="4"/>
        <v>31</v>
      </c>
    </row>
    <row r="22" spans="1:16" x14ac:dyDescent="0.25">
      <c r="A22" t="s">
        <v>358</v>
      </c>
      <c r="B22" t="s">
        <v>330</v>
      </c>
      <c r="C22">
        <v>1.8984608741247957</v>
      </c>
      <c r="D22">
        <v>1231</v>
      </c>
      <c r="E22">
        <v>3.0263157894736841</v>
      </c>
      <c r="F22">
        <v>1311</v>
      </c>
      <c r="G22">
        <v>2.3501784360496294</v>
      </c>
      <c r="H22">
        <v>2542</v>
      </c>
      <c r="J22" s="107">
        <f>VALUE(FIXED(IF(SUM(D22:D26)&lt;N!$C$2,"",Teaching!C22),1))</f>
        <v>1.9</v>
      </c>
      <c r="K22" s="107">
        <f>VALUE(FIXED(IF(SUM(F22:F26)&lt;N!$C$2,"",Teaching!E22),1))</f>
        <v>3</v>
      </c>
      <c r="L22" s="107">
        <f>VALUE(FIXED(IF(SUM(H22:H26)&lt;N!$C$2,"",Teaching!G22),1))</f>
        <v>2.4</v>
      </c>
      <c r="N22" s="28">
        <f t="shared" si="4"/>
        <v>39</v>
      </c>
      <c r="O22" s="28">
        <f t="shared" si="4"/>
        <v>36.9</v>
      </c>
      <c r="P22" s="28">
        <f t="shared" si="4"/>
        <v>38.200000000000003</v>
      </c>
    </row>
    <row r="23" spans="1:16" x14ac:dyDescent="0.25">
      <c r="B23" t="s">
        <v>331</v>
      </c>
      <c r="C23">
        <v>8.7674655315998891</v>
      </c>
      <c r="D23">
        <v>5685</v>
      </c>
      <c r="E23">
        <v>10.18236380424746</v>
      </c>
      <c r="F23">
        <v>4411</v>
      </c>
      <c r="G23">
        <v>9.3341469277565139</v>
      </c>
      <c r="H23">
        <v>10096</v>
      </c>
      <c r="J23" s="107">
        <f>VALUE(FIXED(IF(SUM(D22:D26)&lt;N!$C$2,"",Teaching!C23),1))</f>
        <v>8.8000000000000007</v>
      </c>
      <c r="K23" s="107">
        <f>VALUE(FIXED(IF(SUM(F22:F26)&lt;N!$C$2,"",Teaching!E23),1))</f>
        <v>10.199999999999999</v>
      </c>
      <c r="L23" s="107">
        <f>VALUE(FIXED(IF(SUM(H22:H26)&lt;N!$C$2,"",Teaching!G23),1))</f>
        <v>9.3000000000000007</v>
      </c>
      <c r="N23" s="28">
        <f t="shared" si="4"/>
        <v>19.399999999999999</v>
      </c>
      <c r="O23" s="28">
        <f t="shared" si="4"/>
        <v>18.7</v>
      </c>
      <c r="P23" s="28">
        <f t="shared" si="4"/>
        <v>19.100000000000001</v>
      </c>
    </row>
    <row r="24" spans="1:16" x14ac:dyDescent="0.25">
      <c r="B24" t="s">
        <v>332</v>
      </c>
      <c r="C24">
        <v>30.875050121834612</v>
      </c>
      <c r="D24">
        <v>20020</v>
      </c>
      <c r="E24">
        <v>31.262696214219758</v>
      </c>
      <c r="F24">
        <v>13543</v>
      </c>
      <c r="G24">
        <v>31.030306392263455</v>
      </c>
      <c r="H24">
        <v>33563</v>
      </c>
      <c r="J24" s="107">
        <f>VALUE(FIXED(IF(SUM(D22:D26)&lt;N!$C$2,"",Teaching!C24),1))</f>
        <v>30.9</v>
      </c>
      <c r="K24" s="107">
        <f>VALUE(FIXED(IF(SUM(F22:F26)&lt;N!$C$2,"",Teaching!E24),1))</f>
        <v>31.3</v>
      </c>
      <c r="L24" s="107">
        <f>VALUE(FIXED(IF(SUM(H22:H26)&lt;N!$C$2,"",Teaching!G24),1))</f>
        <v>31</v>
      </c>
      <c r="N24" s="28">
        <f t="shared" ref="N24:P28" si="5">J28</f>
        <v>1</v>
      </c>
      <c r="O24" s="28">
        <f t="shared" si="5"/>
        <v>1.7</v>
      </c>
      <c r="P24" s="28">
        <f t="shared" si="5"/>
        <v>1.3</v>
      </c>
    </row>
    <row r="25" spans="1:16" x14ac:dyDescent="0.25">
      <c r="B25" t="s">
        <v>333</v>
      </c>
      <c r="C25">
        <v>39.047222479257272</v>
      </c>
      <c r="D25">
        <v>25319</v>
      </c>
      <c r="E25">
        <v>36.855955678670362</v>
      </c>
      <c r="F25">
        <v>15966</v>
      </c>
      <c r="G25">
        <v>38.169597455668352</v>
      </c>
      <c r="H25">
        <v>41285</v>
      </c>
      <c r="J25" s="107">
        <f>VALUE(FIXED(IF(SUM(D22:D26)&lt;N!$C$2,"",Teaching!C25),1))</f>
        <v>39</v>
      </c>
      <c r="K25" s="107">
        <f>VALUE(FIXED(IF(SUM(F22:F26)&lt;N!$C$2,"",Teaching!E25),1))</f>
        <v>36.9</v>
      </c>
      <c r="L25" s="107">
        <f>VALUE(FIXED(IF(SUM(H22:H26)&lt;N!$C$2,"",Teaching!G25),1))</f>
        <v>38.200000000000003</v>
      </c>
      <c r="N25" s="28">
        <f t="shared" si="5"/>
        <v>6.8</v>
      </c>
      <c r="O25" s="28">
        <f t="shared" si="5"/>
        <v>8.3000000000000007</v>
      </c>
      <c r="P25" s="28">
        <f t="shared" si="5"/>
        <v>7.4</v>
      </c>
    </row>
    <row r="26" spans="1:16" x14ac:dyDescent="0.25">
      <c r="B26" t="s">
        <v>334</v>
      </c>
      <c r="C26">
        <v>19.41180099318343</v>
      </c>
      <c r="D26">
        <v>12587</v>
      </c>
      <c r="E26">
        <v>18.672668513388736</v>
      </c>
      <c r="F26">
        <v>8089</v>
      </c>
      <c r="G26">
        <v>19.115770788262051</v>
      </c>
      <c r="H26">
        <v>20676</v>
      </c>
      <c r="J26" s="107">
        <f>VALUE(FIXED(IF(SUM(D22:D26)&lt;N!$C$2,"",Teaching!C26),1))</f>
        <v>19.399999999999999</v>
      </c>
      <c r="K26" s="107">
        <f>VALUE(FIXED(IF(SUM(F22:F26)&lt;N!$C$2,"",Teaching!E26),1))</f>
        <v>18.7</v>
      </c>
      <c r="L26" s="107">
        <f>VALUE(FIXED(IF(SUM(H22:H26)&lt;N!$C$2,"",Teaching!G26),1))</f>
        <v>19.100000000000001</v>
      </c>
      <c r="N26" s="28">
        <f t="shared" si="5"/>
        <v>28.9</v>
      </c>
      <c r="O26" s="28">
        <f t="shared" si="5"/>
        <v>29.5</v>
      </c>
      <c r="P26" s="28">
        <f t="shared" si="5"/>
        <v>29.1</v>
      </c>
    </row>
    <row r="27" spans="1:16" x14ac:dyDescent="0.25">
      <c r="B27" t="s">
        <v>335</v>
      </c>
      <c r="C27">
        <v>0</v>
      </c>
      <c r="D27">
        <v>425</v>
      </c>
      <c r="E27">
        <v>0</v>
      </c>
      <c r="F27">
        <v>353</v>
      </c>
      <c r="G27">
        <v>0</v>
      </c>
      <c r="H27">
        <v>778</v>
      </c>
      <c r="J27" s="109"/>
      <c r="K27" s="109"/>
      <c r="L27" s="109"/>
      <c r="N27" s="28">
        <f t="shared" si="5"/>
        <v>42.5</v>
      </c>
      <c r="O27" s="28">
        <f t="shared" si="5"/>
        <v>41.6</v>
      </c>
      <c r="P27" s="28">
        <f t="shared" si="5"/>
        <v>42.2</v>
      </c>
    </row>
    <row r="28" spans="1:16" x14ac:dyDescent="0.25">
      <c r="A28" t="s">
        <v>359</v>
      </c>
      <c r="B28" t="s">
        <v>330</v>
      </c>
      <c r="C28">
        <v>0.9930762232262641</v>
      </c>
      <c r="D28">
        <v>644</v>
      </c>
      <c r="E28">
        <v>1.721790107784984</v>
      </c>
      <c r="F28">
        <v>746</v>
      </c>
      <c r="G28">
        <v>1.284943055760982</v>
      </c>
      <c r="H28">
        <v>1390</v>
      </c>
      <c r="J28" s="107">
        <f>VALUE(FIXED(IF(SUM(D28:D32)&lt;N!$C$2,"",Teaching!C28),1))</f>
        <v>1</v>
      </c>
      <c r="K28" s="107">
        <f>VALUE(FIXED(IF(SUM(F28:F32)&lt;N!$C$2,"",Teaching!E28),1))</f>
        <v>1.7</v>
      </c>
      <c r="L28" s="107">
        <f>VALUE(FIXED(IF(SUM(H28:H32)&lt;N!$C$2,"",Teaching!G28),1))</f>
        <v>1.3</v>
      </c>
      <c r="N28" s="28">
        <f t="shared" si="5"/>
        <v>20.8</v>
      </c>
      <c r="O28" s="28">
        <f t="shared" si="5"/>
        <v>18.899999999999999</v>
      </c>
      <c r="P28" s="28">
        <f t="shared" si="5"/>
        <v>20.100000000000001</v>
      </c>
    </row>
    <row r="29" spans="1:16" x14ac:dyDescent="0.25">
      <c r="B29" t="s">
        <v>331</v>
      </c>
      <c r="C29">
        <v>6.75569399682339</v>
      </c>
      <c r="D29">
        <v>4381</v>
      </c>
      <c r="E29">
        <v>8.3250628938075568</v>
      </c>
      <c r="F29">
        <v>3607</v>
      </c>
      <c r="G29">
        <v>7.384262683035054</v>
      </c>
      <c r="H29">
        <v>7988</v>
      </c>
      <c r="J29" s="107">
        <f>VALUE(FIXED(IF(SUM(D28:D32)&lt;N!$C$2,"",Teaching!C29),1))</f>
        <v>6.8</v>
      </c>
      <c r="K29" s="107">
        <f>VALUE(FIXED(IF(SUM(F28:F32)&lt;N!$C$2,"",Teaching!E29),1))</f>
        <v>8.3000000000000007</v>
      </c>
      <c r="L29" s="107">
        <f>VALUE(FIXED(IF(SUM(H28:H32)&lt;N!$C$2,"",Teaching!G29),1))</f>
        <v>7.4</v>
      </c>
      <c r="N29" s="28">
        <f t="shared" ref="N29:P33" si="6">J34</f>
        <v>0.9</v>
      </c>
      <c r="O29" s="28">
        <f t="shared" si="6"/>
        <v>1.6</v>
      </c>
      <c r="P29" s="28">
        <f t="shared" si="6"/>
        <v>1.2</v>
      </c>
    </row>
    <row r="30" spans="1:16" x14ac:dyDescent="0.25">
      <c r="B30" t="s">
        <v>332</v>
      </c>
      <c r="C30">
        <v>28.873228577156162</v>
      </c>
      <c r="D30">
        <v>18724</v>
      </c>
      <c r="E30">
        <v>29.450458143882567</v>
      </c>
      <c r="F30">
        <v>12760</v>
      </c>
      <c r="G30">
        <v>29.104422422718532</v>
      </c>
      <c r="H30">
        <v>31484</v>
      </c>
      <c r="J30" s="107">
        <f>VALUE(FIXED(IF(SUM(D28:D32)&lt;N!$C$2,"",Teaching!C30),1))</f>
        <v>28.9</v>
      </c>
      <c r="K30" s="107">
        <f>VALUE(FIXED(IF(SUM(F28:F32)&lt;N!$C$2,"",Teaching!E30),1))</f>
        <v>29.5</v>
      </c>
      <c r="L30" s="107">
        <f>VALUE(FIXED(IF(SUM(H28:H32)&lt;N!$C$2,"",Teaching!G30),1))</f>
        <v>29.1</v>
      </c>
      <c r="N30" s="28">
        <f t="shared" si="6"/>
        <v>5.3</v>
      </c>
      <c r="O30" s="28">
        <f t="shared" si="6"/>
        <v>6.9</v>
      </c>
      <c r="P30" s="28">
        <f t="shared" si="6"/>
        <v>5.9</v>
      </c>
    </row>
    <row r="31" spans="1:16" x14ac:dyDescent="0.25">
      <c r="B31" t="s">
        <v>333</v>
      </c>
      <c r="C31">
        <v>42.535736865641724</v>
      </c>
      <c r="D31">
        <v>27584</v>
      </c>
      <c r="E31">
        <v>41.609158261592079</v>
      </c>
      <c r="F31">
        <v>18028</v>
      </c>
      <c r="G31">
        <v>42.164620618251739</v>
      </c>
      <c r="H31">
        <v>45612</v>
      </c>
      <c r="J31" s="107">
        <f>VALUE(FIXED(IF(SUM(D28:D32)&lt;N!$C$2,"",Teaching!C31),1))</f>
        <v>42.5</v>
      </c>
      <c r="K31" s="107">
        <f>VALUE(FIXED(IF(SUM(F28:F32)&lt;N!$C$2,"",Teaching!E31),1))</f>
        <v>41.6</v>
      </c>
      <c r="L31" s="107">
        <f>VALUE(FIXED(IF(SUM(H28:H32)&lt;N!$C$2,"",Teaching!G31),1))</f>
        <v>42.2</v>
      </c>
      <c r="N31" s="28">
        <f t="shared" si="6"/>
        <v>25.8</v>
      </c>
      <c r="O31" s="28">
        <f t="shared" si="6"/>
        <v>26.7</v>
      </c>
      <c r="P31" s="28">
        <f t="shared" si="6"/>
        <v>26.2</v>
      </c>
    </row>
    <row r="32" spans="1:16" x14ac:dyDescent="0.25">
      <c r="B32" t="s">
        <v>334</v>
      </c>
      <c r="C32">
        <v>20.842264337152461</v>
      </c>
      <c r="D32">
        <v>13516</v>
      </c>
      <c r="E32">
        <v>18.893530592932812</v>
      </c>
      <c r="F32">
        <v>8186</v>
      </c>
      <c r="G32">
        <v>20.061751220233692</v>
      </c>
      <c r="H32">
        <v>21702</v>
      </c>
      <c r="J32" s="107">
        <f>VALUE(FIXED(IF(SUM(D28:D32)&lt;N!$C$2,"",Teaching!C32),1))</f>
        <v>20.8</v>
      </c>
      <c r="K32" s="107">
        <f>VALUE(FIXED(IF(SUM(F28:F32)&lt;N!$C$2,"",Teaching!E32),1))</f>
        <v>18.899999999999999</v>
      </c>
      <c r="L32" s="107">
        <f>VALUE(FIXED(IF(SUM(H28:H32)&lt;N!$C$2,"",Teaching!G32),1))</f>
        <v>20.100000000000001</v>
      </c>
      <c r="N32" s="28">
        <f t="shared" si="6"/>
        <v>43.6</v>
      </c>
      <c r="O32" s="28">
        <f t="shared" si="6"/>
        <v>41.8</v>
      </c>
      <c r="P32" s="28">
        <f t="shared" si="6"/>
        <v>42.9</v>
      </c>
    </row>
    <row r="33" spans="1:16" x14ac:dyDescent="0.25">
      <c r="B33" t="s">
        <v>335</v>
      </c>
      <c r="C33">
        <v>0</v>
      </c>
      <c r="D33">
        <v>418</v>
      </c>
      <c r="E33">
        <v>0</v>
      </c>
      <c r="F33">
        <v>346</v>
      </c>
      <c r="G33">
        <v>0</v>
      </c>
      <c r="H33">
        <v>764</v>
      </c>
      <c r="J33" s="109"/>
      <c r="K33" s="109"/>
      <c r="L33" s="109"/>
      <c r="N33" s="28">
        <f t="shared" si="6"/>
        <v>24.3</v>
      </c>
      <c r="O33" s="28">
        <f t="shared" si="6"/>
        <v>22.9</v>
      </c>
      <c r="P33" s="28">
        <f t="shared" si="6"/>
        <v>23.8</v>
      </c>
    </row>
    <row r="34" spans="1:16" x14ac:dyDescent="0.25">
      <c r="A34" t="s">
        <v>360</v>
      </c>
      <c r="B34" t="s">
        <v>330</v>
      </c>
      <c r="C34">
        <v>0.90683363920975923</v>
      </c>
      <c r="D34">
        <v>588</v>
      </c>
      <c r="E34">
        <v>1.6229943437608219</v>
      </c>
      <c r="F34">
        <v>703</v>
      </c>
      <c r="G34">
        <v>1.193646214726876</v>
      </c>
      <c r="H34">
        <v>1291</v>
      </c>
      <c r="J34" s="107">
        <f>VALUE(FIXED(IF(SUM(D34:D38)&lt;N!$C$2,"",Teaching!C34),1))</f>
        <v>0.9</v>
      </c>
      <c r="K34" s="107">
        <f>VALUE(FIXED(IF(SUM(F34:F38)&lt;N!$C$2,"",Teaching!E34),1))</f>
        <v>1.6</v>
      </c>
      <c r="L34" s="107">
        <f>VALUE(FIXED(IF(SUM(H34:H38)&lt;N!$C$2,"",Teaching!G34),1))</f>
        <v>1.2</v>
      </c>
      <c r="N34" s="28">
        <f t="shared" ref="N34:P38" si="7">J40</f>
        <v>2.7</v>
      </c>
      <c r="O34" s="28">
        <f t="shared" si="7"/>
        <v>3.6</v>
      </c>
      <c r="P34" s="28">
        <f t="shared" si="7"/>
        <v>3.1</v>
      </c>
    </row>
    <row r="35" spans="1:16" x14ac:dyDescent="0.25">
      <c r="B35" t="s">
        <v>331</v>
      </c>
      <c r="C35">
        <v>5.3068274702734382</v>
      </c>
      <c r="D35">
        <v>3441</v>
      </c>
      <c r="E35">
        <v>6.9029204663511488</v>
      </c>
      <c r="F35">
        <v>2990</v>
      </c>
      <c r="G35">
        <v>5.946040903879581</v>
      </c>
      <c r="H35">
        <v>6431</v>
      </c>
      <c r="J35" s="107">
        <f>VALUE(FIXED(IF(SUM(D34:D38)&lt;N!$C$2,"",Teaching!C35),1))</f>
        <v>5.3</v>
      </c>
      <c r="K35" s="107">
        <f>VALUE(FIXED(IF(SUM(F34:F38)&lt;N!$C$2,"",Teaching!E35),1))</f>
        <v>6.9</v>
      </c>
      <c r="L35" s="107">
        <f>VALUE(FIXED(IF(SUM(H34:H38)&lt;N!$C$2,"",Teaching!G35),1))</f>
        <v>5.9</v>
      </c>
      <c r="N35" s="28">
        <f t="shared" si="7"/>
        <v>14.1</v>
      </c>
      <c r="O35" s="28">
        <f t="shared" si="7"/>
        <v>13.9</v>
      </c>
      <c r="P35" s="28">
        <f t="shared" si="7"/>
        <v>14</v>
      </c>
    </row>
    <row r="36" spans="1:16" x14ac:dyDescent="0.25">
      <c r="B36" t="s">
        <v>332</v>
      </c>
      <c r="C36">
        <v>25.840132015237273</v>
      </c>
      <c r="D36">
        <v>16755</v>
      </c>
      <c r="E36">
        <v>26.739004963638461</v>
      </c>
      <c r="F36">
        <v>11582</v>
      </c>
      <c r="G36">
        <v>26.200118347572026</v>
      </c>
      <c r="H36">
        <v>28337</v>
      </c>
      <c r="J36" s="107">
        <f>VALUE(FIXED(IF(SUM(D34:D38)&lt;N!$C$2,"",Teaching!C36),1))</f>
        <v>25.8</v>
      </c>
      <c r="K36" s="107">
        <f>VALUE(FIXED(IF(SUM(F34:F38)&lt;N!$C$2,"",Teaching!E36),1))</f>
        <v>26.7</v>
      </c>
      <c r="L36" s="107">
        <f>VALUE(FIXED(IF(SUM(H34:H38)&lt;N!$C$2,"",Teaching!G36),1))</f>
        <v>26.2</v>
      </c>
      <c r="N36" s="28">
        <f t="shared" si="7"/>
        <v>34.200000000000003</v>
      </c>
      <c r="O36" s="28">
        <f t="shared" si="7"/>
        <v>33.5</v>
      </c>
      <c r="P36" s="28">
        <f t="shared" si="7"/>
        <v>33.9</v>
      </c>
    </row>
    <row r="37" spans="1:16" x14ac:dyDescent="0.25">
      <c r="B37" t="s">
        <v>333</v>
      </c>
      <c r="C37">
        <v>43.615922024644902</v>
      </c>
      <c r="D37">
        <v>28281</v>
      </c>
      <c r="E37">
        <v>41.789218515525796</v>
      </c>
      <c r="F37">
        <v>18101</v>
      </c>
      <c r="G37">
        <v>42.884352231961245</v>
      </c>
      <c r="H37">
        <v>46382</v>
      </c>
      <c r="J37" s="107">
        <f>VALUE(FIXED(IF(SUM(D34:D38)&lt;N!$C$2,"",Teaching!C37),1))</f>
        <v>43.6</v>
      </c>
      <c r="K37" s="107">
        <f>VALUE(FIXED(IF(SUM(F34:F38)&lt;N!$C$2,"",Teaching!E37),1))</f>
        <v>41.8</v>
      </c>
      <c r="L37" s="107">
        <f>VALUE(FIXED(IF(SUM(H34:H38)&lt;N!$C$2,"",Teaching!G37),1))</f>
        <v>42.9</v>
      </c>
      <c r="N37" s="28">
        <f t="shared" si="7"/>
        <v>34</v>
      </c>
      <c r="O37" s="28">
        <f t="shared" si="7"/>
        <v>33.799999999999997</v>
      </c>
      <c r="P37" s="28">
        <f t="shared" si="7"/>
        <v>33.9</v>
      </c>
    </row>
    <row r="38" spans="1:16" x14ac:dyDescent="0.25">
      <c r="B38" t="s">
        <v>334</v>
      </c>
      <c r="C38">
        <v>24.33028485063463</v>
      </c>
      <c r="D38">
        <v>15776</v>
      </c>
      <c r="E38">
        <v>22.945861710723769</v>
      </c>
      <c r="F38">
        <v>9939</v>
      </c>
      <c r="G38">
        <v>23.775842301860276</v>
      </c>
      <c r="H38">
        <v>25715</v>
      </c>
      <c r="J38" s="107">
        <f>VALUE(FIXED(IF(SUM(D34:D38)&lt;N!$C$2,"",Teaching!C38),1))</f>
        <v>24.3</v>
      </c>
      <c r="K38" s="107">
        <f>VALUE(FIXED(IF(SUM(F34:F38)&lt;N!$C$2,"",Teaching!E38),1))</f>
        <v>22.9</v>
      </c>
      <c r="L38" s="107">
        <f>VALUE(FIXED(IF(SUM(H34:H38)&lt;N!$C$2,"",Teaching!G38),1))</f>
        <v>23.8</v>
      </c>
      <c r="N38" s="28">
        <f t="shared" si="7"/>
        <v>15</v>
      </c>
      <c r="O38" s="28">
        <f t="shared" si="7"/>
        <v>15.1</v>
      </c>
      <c r="P38" s="28">
        <f t="shared" si="7"/>
        <v>15</v>
      </c>
    </row>
    <row r="39" spans="1:16" x14ac:dyDescent="0.25">
      <c r="B39" t="s">
        <v>335</v>
      </c>
      <c r="C39">
        <v>0</v>
      </c>
      <c r="D39">
        <v>426</v>
      </c>
      <c r="E39">
        <v>0</v>
      </c>
      <c r="F39">
        <v>358</v>
      </c>
      <c r="G39">
        <v>0</v>
      </c>
      <c r="H39">
        <v>784</v>
      </c>
      <c r="J39" s="109"/>
      <c r="K39" s="109"/>
      <c r="L39" s="109"/>
      <c r="N39" s="28">
        <f t="shared" ref="N39:P43" si="8">J46</f>
        <v>0.8</v>
      </c>
      <c r="O39" s="28">
        <f t="shared" si="8"/>
        <v>1.5</v>
      </c>
      <c r="P39" s="28">
        <f t="shared" si="8"/>
        <v>1.1000000000000001</v>
      </c>
    </row>
    <row r="40" spans="1:16" x14ac:dyDescent="0.25">
      <c r="A40" t="s">
        <v>361</v>
      </c>
      <c r="B40" t="s">
        <v>330</v>
      </c>
      <c r="C40">
        <v>2.7498881845802678</v>
      </c>
      <c r="D40">
        <v>1783</v>
      </c>
      <c r="E40">
        <v>3.6121760820361217</v>
      </c>
      <c r="F40">
        <v>1564</v>
      </c>
      <c r="G40">
        <v>3.0951478217446389</v>
      </c>
      <c r="H40">
        <v>3347</v>
      </c>
      <c r="J40" s="107">
        <f>VALUE(FIXED(IF(SUM(D40:D44)&lt;N!$C$2,"",Teaching!C40),1))</f>
        <v>2.7</v>
      </c>
      <c r="K40" s="107">
        <f>VALUE(FIXED(IF(SUM(F40:F44)&lt;N!$C$2,"",Teaching!E40),1))</f>
        <v>3.6</v>
      </c>
      <c r="L40" s="107">
        <f>VALUE(FIXED(IF(SUM(H40:H44)&lt;N!$C$2,"",Teaching!G40),1))</f>
        <v>3.1</v>
      </c>
      <c r="N40" s="28">
        <f t="shared" si="8"/>
        <v>4.5999999999999996</v>
      </c>
      <c r="O40" s="28">
        <f t="shared" si="8"/>
        <v>5.5</v>
      </c>
      <c r="P40" s="28">
        <f t="shared" si="8"/>
        <v>5</v>
      </c>
    </row>
    <row r="41" spans="1:16" x14ac:dyDescent="0.25">
      <c r="B41" t="s">
        <v>331</v>
      </c>
      <c r="C41">
        <v>14.079489196317031</v>
      </c>
      <c r="D41">
        <v>9129</v>
      </c>
      <c r="E41">
        <v>13.929049840639291</v>
      </c>
      <c r="F41">
        <v>6031</v>
      </c>
      <c r="G41">
        <v>14.019253354540998</v>
      </c>
      <c r="H41">
        <v>15160</v>
      </c>
      <c r="J41" s="107">
        <f>VALUE(FIXED(IF(SUM(D40:D44)&lt;N!$C$2,"",Teaching!C41),1))</f>
        <v>14.1</v>
      </c>
      <c r="K41" s="107">
        <f>VALUE(FIXED(IF(SUM(F40:F44)&lt;N!$C$2,"",Teaching!E41),1))</f>
        <v>13.9</v>
      </c>
      <c r="L41" s="107">
        <f>VALUE(FIXED(IF(SUM(H40:H44)&lt;N!$C$2,"",Teaching!G41),1))</f>
        <v>14</v>
      </c>
      <c r="N41" s="28">
        <f t="shared" si="8"/>
        <v>24.3</v>
      </c>
      <c r="O41" s="28">
        <f t="shared" si="8"/>
        <v>25.1</v>
      </c>
      <c r="P41" s="28">
        <f t="shared" si="8"/>
        <v>24.6</v>
      </c>
    </row>
    <row r="42" spans="1:16" x14ac:dyDescent="0.25">
      <c r="B42" t="s">
        <v>332</v>
      </c>
      <c r="C42">
        <v>34.176961396690267</v>
      </c>
      <c r="D42">
        <v>22160</v>
      </c>
      <c r="E42">
        <v>33.537345835835374</v>
      </c>
      <c r="F42">
        <v>14521</v>
      </c>
      <c r="G42">
        <v>33.920859650258471</v>
      </c>
      <c r="H42">
        <v>36681</v>
      </c>
      <c r="J42" s="107">
        <f>VALUE(FIXED(IF(SUM(D40:D44)&lt;N!$C$2,"",Teaching!C42),1))</f>
        <v>34.200000000000003</v>
      </c>
      <c r="K42" s="107">
        <f>VALUE(FIXED(IF(SUM(F40:F44)&lt;N!$C$2,"",Teaching!E42),1))</f>
        <v>33.5</v>
      </c>
      <c r="L42" s="107">
        <f>VALUE(FIXED(IF(SUM(H40:H44)&lt;N!$C$2,"",Teaching!G42),1))</f>
        <v>33.9</v>
      </c>
      <c r="N42" s="28">
        <f t="shared" si="8"/>
        <v>41.2</v>
      </c>
      <c r="O42" s="28">
        <f t="shared" si="8"/>
        <v>40.200000000000003</v>
      </c>
      <c r="P42" s="28">
        <f t="shared" si="8"/>
        <v>40.799999999999997</v>
      </c>
    </row>
    <row r="43" spans="1:16" x14ac:dyDescent="0.25">
      <c r="B43" t="s">
        <v>333</v>
      </c>
      <c r="C43">
        <v>34.008852696679469</v>
      </c>
      <c r="D43">
        <v>22051</v>
      </c>
      <c r="E43">
        <v>33.782160838837818</v>
      </c>
      <c r="F43">
        <v>14627</v>
      </c>
      <c r="G43">
        <v>33.918085391679071</v>
      </c>
      <c r="H43">
        <v>36678</v>
      </c>
      <c r="J43" s="107">
        <f>VALUE(FIXED(IF(SUM(D40:D44)&lt;N!$C$2,"",Teaching!C43),1))</f>
        <v>34</v>
      </c>
      <c r="K43" s="107">
        <f>VALUE(FIXED(IF(SUM(F40:F44)&lt;N!$C$2,"",Teaching!E43),1))</f>
        <v>33.799999999999997</v>
      </c>
      <c r="L43" s="107">
        <f>VALUE(FIXED(IF(SUM(H40:H44)&lt;N!$C$2,"",Teaching!G43),1))</f>
        <v>33.9</v>
      </c>
      <c r="N43" s="28">
        <f t="shared" si="8"/>
        <v>29</v>
      </c>
      <c r="O43" s="28">
        <f t="shared" si="8"/>
        <v>27.6</v>
      </c>
      <c r="P43" s="28">
        <f t="shared" si="8"/>
        <v>28.5</v>
      </c>
    </row>
    <row r="44" spans="1:16" x14ac:dyDescent="0.25">
      <c r="B44" t="s">
        <v>334</v>
      </c>
      <c r="C44">
        <v>14.984808525732969</v>
      </c>
      <c r="D44">
        <v>9716</v>
      </c>
      <c r="E44">
        <v>15.139267402651393</v>
      </c>
      <c r="F44">
        <v>6555</v>
      </c>
      <c r="G44">
        <v>15.04665378177682</v>
      </c>
      <c r="H44">
        <v>16271</v>
      </c>
      <c r="J44" s="107">
        <f>VALUE(FIXED(IF(SUM(D40:D44)&lt;N!$C$2,"",Teaching!C44),1))</f>
        <v>15</v>
      </c>
      <c r="K44" s="107">
        <f>VALUE(FIXED(IF(SUM(F40:F44)&lt;N!$C$2,"",Teaching!E44),1))</f>
        <v>15.1</v>
      </c>
      <c r="L44" s="107">
        <f>VALUE(FIXED(IF(SUM(H40:H44)&lt;N!$C$2,"",Teaching!G44),1))</f>
        <v>15</v>
      </c>
      <c r="N44" s="28">
        <f t="shared" ref="N44:P48" si="9">J52</f>
        <v>0.6</v>
      </c>
      <c r="O44" s="28">
        <f t="shared" si="9"/>
        <v>1.2</v>
      </c>
      <c r="P44" s="28">
        <f t="shared" si="9"/>
        <v>0.8</v>
      </c>
    </row>
    <row r="45" spans="1:16" x14ac:dyDescent="0.25">
      <c r="B45" t="s">
        <v>335</v>
      </c>
      <c r="C45">
        <v>0</v>
      </c>
      <c r="D45">
        <v>428</v>
      </c>
      <c r="E45">
        <v>0</v>
      </c>
      <c r="F45">
        <v>375</v>
      </c>
      <c r="G45">
        <v>0</v>
      </c>
      <c r="H45">
        <v>803</v>
      </c>
      <c r="J45" s="109"/>
      <c r="K45" s="109"/>
      <c r="L45" s="109"/>
      <c r="N45" s="28">
        <f t="shared" si="9"/>
        <v>3.1</v>
      </c>
      <c r="O45" s="28">
        <f t="shared" si="9"/>
        <v>4.7</v>
      </c>
      <c r="P45" s="28">
        <f t="shared" si="9"/>
        <v>3.7</v>
      </c>
    </row>
    <row r="46" spans="1:16" x14ac:dyDescent="0.25">
      <c r="A46" t="s">
        <v>362</v>
      </c>
      <c r="B46" t="s">
        <v>330</v>
      </c>
      <c r="C46">
        <v>0.82030406759798935</v>
      </c>
      <c r="D46">
        <v>532</v>
      </c>
      <c r="E46">
        <v>1.5306829200720322</v>
      </c>
      <c r="F46">
        <v>663</v>
      </c>
      <c r="G46">
        <v>1.104762961319429</v>
      </c>
      <c r="H46">
        <v>1195</v>
      </c>
      <c r="J46" s="107">
        <f>VALUE(FIXED(IF(SUM(D46:D50)&lt;N!$C$2,"",Teaching!C46),1))</f>
        <v>0.8</v>
      </c>
      <c r="K46" s="107">
        <f>VALUE(FIXED(IF(SUM(F46:F50)&lt;N!$C$2,"",Teaching!E46),1))</f>
        <v>1.5</v>
      </c>
      <c r="L46" s="107">
        <f>VALUE(FIXED(IF(SUM(H46:H50)&lt;N!$C$2,"",Teaching!G46),1))</f>
        <v>1.1000000000000001</v>
      </c>
      <c r="N46" s="28">
        <f t="shared" si="9"/>
        <v>19.600000000000001</v>
      </c>
      <c r="O46" s="28">
        <f t="shared" si="9"/>
        <v>22.6</v>
      </c>
      <c r="P46" s="28">
        <f t="shared" si="9"/>
        <v>20.8</v>
      </c>
    </row>
    <row r="47" spans="1:16" x14ac:dyDescent="0.25">
      <c r="B47" t="s">
        <v>331</v>
      </c>
      <c r="C47">
        <v>4.6257748172818944</v>
      </c>
      <c r="D47">
        <v>3000</v>
      </c>
      <c r="E47">
        <v>5.5432423696726234</v>
      </c>
      <c r="F47">
        <v>2401</v>
      </c>
      <c r="G47">
        <v>4.9931587900303231</v>
      </c>
      <c r="H47">
        <v>5401</v>
      </c>
      <c r="J47" s="107">
        <f>VALUE(FIXED(IF(SUM(D46:D50)&lt;N!$C$2,"",Teaching!C47),1))</f>
        <v>4.5999999999999996</v>
      </c>
      <c r="K47" s="107">
        <f>VALUE(FIXED(IF(SUM(F46:F50)&lt;N!$C$2,"",Teaching!E47),1))</f>
        <v>5.5</v>
      </c>
      <c r="L47" s="107">
        <f>VALUE(FIXED(IF(SUM(H46:H50)&lt;N!$C$2,"",Teaching!G47),1))</f>
        <v>5</v>
      </c>
      <c r="N47" s="28">
        <f t="shared" si="9"/>
        <v>49.1</v>
      </c>
      <c r="O47" s="28">
        <f t="shared" si="9"/>
        <v>46.4</v>
      </c>
      <c r="P47" s="28">
        <f t="shared" si="9"/>
        <v>48</v>
      </c>
    </row>
    <row r="48" spans="1:16" x14ac:dyDescent="0.25">
      <c r="B48" t="s">
        <v>332</v>
      </c>
      <c r="C48">
        <v>24.311530514694546</v>
      </c>
      <c r="D48">
        <v>15767</v>
      </c>
      <c r="E48">
        <v>25.128134090594266</v>
      </c>
      <c r="F48">
        <v>10884</v>
      </c>
      <c r="G48">
        <v>24.638525257007618</v>
      </c>
      <c r="H48">
        <v>26651</v>
      </c>
      <c r="J48" s="107">
        <f>VALUE(FIXED(IF(SUM(D46:D50)&lt;N!$C$2,"",Teaching!C48),1))</f>
        <v>24.3</v>
      </c>
      <c r="K48" s="107">
        <f>VALUE(FIXED(IF(SUM(F46:F50)&lt;N!$C$2,"",Teaching!E48),1))</f>
        <v>25.1</v>
      </c>
      <c r="L48" s="107">
        <f>VALUE(FIXED(IF(SUM(H46:H50)&lt;N!$C$2,"",Teaching!G48),1))</f>
        <v>24.6</v>
      </c>
      <c r="N48" s="28">
        <f t="shared" si="9"/>
        <v>27.6</v>
      </c>
      <c r="O48" s="28">
        <f t="shared" si="9"/>
        <v>25</v>
      </c>
      <c r="P48" s="28">
        <f t="shared" si="9"/>
        <v>26.6</v>
      </c>
    </row>
    <row r="49" spans="1:16" x14ac:dyDescent="0.25">
      <c r="B49" t="s">
        <v>333</v>
      </c>
      <c r="C49">
        <v>41.220279396798965</v>
      </c>
      <c r="D49">
        <v>26733</v>
      </c>
      <c r="E49">
        <v>40.178695110126057</v>
      </c>
      <c r="F49">
        <v>17403</v>
      </c>
      <c r="G49">
        <v>40.803195029953407</v>
      </c>
      <c r="H49">
        <v>44136</v>
      </c>
      <c r="J49" s="107">
        <f>VALUE(FIXED(IF(SUM(D46:D50)&lt;N!$C$2,"",Teaching!C49),1))</f>
        <v>41.2</v>
      </c>
      <c r="K49" s="107">
        <f>VALUE(FIXED(IF(SUM(F46:F50)&lt;N!$C$2,"",Teaching!E49),1))</f>
        <v>40.200000000000003</v>
      </c>
      <c r="L49" s="107">
        <f>VALUE(FIXED(IF(SUM(H46:H50)&lt;N!$C$2,"",Teaching!G49),1))</f>
        <v>40.799999999999997</v>
      </c>
      <c r="N49" s="28">
        <f t="shared" ref="N49:P52" si="10">J58</f>
        <v>2.1</v>
      </c>
      <c r="O49" s="28">
        <f t="shared" si="10"/>
        <v>4.2</v>
      </c>
      <c r="P49" s="28">
        <f t="shared" si="10"/>
        <v>2.9</v>
      </c>
    </row>
    <row r="50" spans="1:16" x14ac:dyDescent="0.25">
      <c r="B50" t="s">
        <v>334</v>
      </c>
      <c r="C50">
        <v>29.022111203626608</v>
      </c>
      <c r="D50">
        <v>18822</v>
      </c>
      <c r="E50">
        <v>27.619245509535023</v>
      </c>
      <c r="F50">
        <v>11963</v>
      </c>
      <c r="G50">
        <v>28.460357961689223</v>
      </c>
      <c r="H50">
        <v>30785</v>
      </c>
      <c r="J50" s="107">
        <f>VALUE(FIXED(IF(SUM(D46:D50)&lt;N!$C$2,"",Teaching!C50),1))</f>
        <v>29</v>
      </c>
      <c r="K50" s="107">
        <f>VALUE(FIXED(IF(SUM(F46:F50)&lt;N!$C$2,"",Teaching!E50),1))</f>
        <v>27.6</v>
      </c>
      <c r="L50" s="107">
        <f>VALUE(FIXED(IF(SUM(H46:H50)&lt;N!$C$2,"",Teaching!G50),1))</f>
        <v>28.5</v>
      </c>
      <c r="N50" s="28">
        <f t="shared" si="10"/>
        <v>16.5</v>
      </c>
      <c r="O50" s="28">
        <f t="shared" si="10"/>
        <v>20.3</v>
      </c>
      <c r="P50" s="28">
        <f t="shared" si="10"/>
        <v>18.100000000000001</v>
      </c>
    </row>
    <row r="51" spans="1:16" x14ac:dyDescent="0.25">
      <c r="B51" t="s">
        <v>335</v>
      </c>
      <c r="C51">
        <v>0</v>
      </c>
      <c r="D51">
        <v>413</v>
      </c>
      <c r="E51">
        <v>0</v>
      </c>
      <c r="F51">
        <v>359</v>
      </c>
      <c r="G51">
        <v>0</v>
      </c>
      <c r="H51">
        <v>772</v>
      </c>
      <c r="J51" s="109"/>
      <c r="K51" s="109"/>
      <c r="L51" s="109"/>
      <c r="N51" s="28">
        <f t="shared" si="10"/>
        <v>54.3</v>
      </c>
      <c r="O51" s="28">
        <f t="shared" si="10"/>
        <v>51.5</v>
      </c>
      <c r="P51" s="28">
        <f t="shared" si="10"/>
        <v>53.2</v>
      </c>
    </row>
    <row r="52" spans="1:16" x14ac:dyDescent="0.25">
      <c r="A52" t="s">
        <v>363</v>
      </c>
      <c r="B52" t="s">
        <v>330</v>
      </c>
      <c r="C52">
        <v>0.55360226992351347</v>
      </c>
      <c r="D52">
        <v>359</v>
      </c>
      <c r="E52">
        <v>1.2142477896535007</v>
      </c>
      <c r="F52">
        <v>526</v>
      </c>
      <c r="G52">
        <v>0.8181792968280529</v>
      </c>
      <c r="H52">
        <v>885</v>
      </c>
      <c r="J52" s="107">
        <f>VALUE(FIXED(IF(SUM(D52:D56)&lt;N!$C$2,"",Teaching!C52),1))</f>
        <v>0.6</v>
      </c>
      <c r="K52" s="107">
        <f>VALUE(FIXED(IF(SUM(F52:F56)&lt;N!$C$2,"",Teaching!E52),1))</f>
        <v>1.2</v>
      </c>
      <c r="L52" s="107">
        <f>VALUE(FIXED(IF(SUM(H52:H56)&lt;N!$C$2,"",Teaching!G52),1))</f>
        <v>0.8</v>
      </c>
      <c r="N52" s="28">
        <f t="shared" si="10"/>
        <v>27.1</v>
      </c>
      <c r="O52" s="28">
        <f t="shared" si="10"/>
        <v>24</v>
      </c>
      <c r="P52" s="28">
        <f t="shared" si="10"/>
        <v>25.9</v>
      </c>
    </row>
    <row r="53" spans="1:16" x14ac:dyDescent="0.25">
      <c r="B53" t="s">
        <v>331</v>
      </c>
      <c r="C53">
        <v>3.0764248704663211</v>
      </c>
      <c r="D53">
        <v>1995</v>
      </c>
      <c r="E53">
        <v>4.6746231445785913</v>
      </c>
      <c r="F53">
        <v>2025</v>
      </c>
      <c r="G53">
        <v>3.7164754499986135</v>
      </c>
      <c r="H53">
        <v>4020</v>
      </c>
      <c r="J53" s="107">
        <f>VALUE(FIXED(IF(SUM(D52:D56)&lt;N!$C$2,"",Teaching!C53),1))</f>
        <v>3.1</v>
      </c>
      <c r="K53" s="107">
        <f>VALUE(FIXED(IF(SUM(F52:F56)&lt;N!$C$2,"",Teaching!E53),1))</f>
        <v>4.7</v>
      </c>
      <c r="L53" s="107">
        <f>VALUE(FIXED(IF(SUM(H52:H56)&lt;N!$C$2,"",Teaching!G53),1))</f>
        <v>3.7</v>
      </c>
      <c r="N53" s="28">
        <f t="shared" ref="N53:P56" si="11">J63</f>
        <v>2.2000000000000002</v>
      </c>
      <c r="O53" s="28">
        <f t="shared" si="11"/>
        <v>4.3</v>
      </c>
      <c r="P53" s="28">
        <f t="shared" si="11"/>
        <v>3</v>
      </c>
    </row>
    <row r="54" spans="1:16" x14ac:dyDescent="0.25">
      <c r="B54" t="s">
        <v>332</v>
      </c>
      <c r="C54">
        <v>19.642857142857142</v>
      </c>
      <c r="D54">
        <v>12738</v>
      </c>
      <c r="E54">
        <v>22.645952122625175</v>
      </c>
      <c r="F54">
        <v>9810</v>
      </c>
      <c r="G54">
        <v>20.845544389693714</v>
      </c>
      <c r="H54">
        <v>22548</v>
      </c>
      <c r="J54" s="107">
        <f>VALUE(FIXED(IF(SUM(D52:D56)&lt;N!$C$2,"",Teaching!C54),1))</f>
        <v>19.600000000000001</v>
      </c>
      <c r="K54" s="107">
        <f>VALUE(FIXED(IF(SUM(F52:F56)&lt;N!$C$2,"",Teaching!E54),1))</f>
        <v>22.6</v>
      </c>
      <c r="L54" s="107">
        <f>VALUE(FIXED(IF(SUM(H52:H56)&lt;N!$C$2,"",Teaching!G54),1))</f>
        <v>20.8</v>
      </c>
      <c r="N54" s="28">
        <f t="shared" si="11"/>
        <v>16.3</v>
      </c>
      <c r="O54" s="28">
        <f t="shared" si="11"/>
        <v>20</v>
      </c>
      <c r="P54" s="28">
        <f t="shared" si="11"/>
        <v>17.8</v>
      </c>
    </row>
    <row r="55" spans="1:16" x14ac:dyDescent="0.25">
      <c r="B55" t="s">
        <v>333</v>
      </c>
      <c r="C55">
        <v>49.085553910683444</v>
      </c>
      <c r="D55">
        <v>31831</v>
      </c>
      <c r="E55">
        <v>46.436898358687877</v>
      </c>
      <c r="F55">
        <v>20116</v>
      </c>
      <c r="G55">
        <v>48.024813482855215</v>
      </c>
      <c r="H55">
        <v>51947</v>
      </c>
      <c r="J55" s="107">
        <f>VALUE(FIXED(IF(SUM(D52:D56)&lt;N!$C$2,"",Teaching!C55),1))</f>
        <v>49.1</v>
      </c>
      <c r="K55" s="107">
        <f>VALUE(FIXED(IF(SUM(F52:F56)&lt;N!$C$2,"",Teaching!E55),1))</f>
        <v>46.4</v>
      </c>
      <c r="L55" s="107">
        <f>VALUE(FIXED(IF(SUM(H52:H56)&lt;N!$C$2,"",Teaching!G55),1))</f>
        <v>48</v>
      </c>
      <c r="N55" s="28">
        <f t="shared" si="11"/>
        <v>56</v>
      </c>
      <c r="O55" s="28">
        <f t="shared" si="11"/>
        <v>54.3</v>
      </c>
      <c r="P55" s="28">
        <f t="shared" si="11"/>
        <v>55.3</v>
      </c>
    </row>
    <row r="56" spans="1:16" x14ac:dyDescent="0.25">
      <c r="B56" t="s">
        <v>334</v>
      </c>
      <c r="C56">
        <v>27.641561806069578</v>
      </c>
      <c r="D56">
        <v>17925</v>
      </c>
      <c r="E56">
        <v>25.02827858445486</v>
      </c>
      <c r="F56">
        <v>10842</v>
      </c>
      <c r="G56">
        <v>26.594987380624406</v>
      </c>
      <c r="H56">
        <v>28767</v>
      </c>
      <c r="J56" s="107">
        <f>VALUE(FIXED(IF(SUM(D52:D56)&lt;N!$C$2,"",Teaching!C56),1))</f>
        <v>27.6</v>
      </c>
      <c r="K56" s="107">
        <f>VALUE(FIXED(IF(SUM(F52:F56)&lt;N!$C$2,"",Teaching!E56),1))</f>
        <v>25</v>
      </c>
      <c r="L56" s="107">
        <f>VALUE(FIXED(IF(SUM(H52:H56)&lt;N!$C$2,"",Teaching!G56),1))</f>
        <v>26.6</v>
      </c>
      <c r="N56" s="28">
        <f t="shared" si="11"/>
        <v>25.4</v>
      </c>
      <c r="O56" s="28">
        <f t="shared" si="11"/>
        <v>21.4</v>
      </c>
      <c r="P56" s="28">
        <f t="shared" si="11"/>
        <v>23.8</v>
      </c>
    </row>
    <row r="57" spans="1:16" x14ac:dyDescent="0.25">
      <c r="B57" t="s">
        <v>335</v>
      </c>
      <c r="C57">
        <v>0</v>
      </c>
      <c r="D57">
        <v>419</v>
      </c>
      <c r="E57">
        <v>0</v>
      </c>
      <c r="F57">
        <v>354</v>
      </c>
      <c r="G57">
        <v>0</v>
      </c>
      <c r="H57">
        <v>773</v>
      </c>
      <c r="J57" s="109"/>
      <c r="K57" s="109"/>
      <c r="L57" s="109"/>
      <c r="N57" s="23"/>
      <c r="O57" s="23"/>
      <c r="P57" s="23"/>
    </row>
    <row r="58" spans="1:16" x14ac:dyDescent="0.25">
      <c r="A58" t="s">
        <v>364</v>
      </c>
      <c r="B58" t="s">
        <v>365</v>
      </c>
      <c r="C58">
        <v>2.0790148479125401</v>
      </c>
      <c r="D58">
        <v>1354</v>
      </c>
      <c r="E58">
        <v>4.1955792472772391</v>
      </c>
      <c r="F58">
        <v>1826</v>
      </c>
      <c r="G58">
        <v>2.9268562066839086</v>
      </c>
      <c r="H58">
        <v>3180</v>
      </c>
      <c r="J58" s="107">
        <f>VALUE(FIXED(IF(SUM(D58:D61)&lt;N!$C$2,"",Teaching!C58),1))</f>
        <v>2.1</v>
      </c>
      <c r="K58" s="107">
        <f>VALUE(FIXED(IF(SUM(F58:F61)&lt;N!$C$2,"",Teaching!E58),1))</f>
        <v>4.2</v>
      </c>
      <c r="L58" s="107">
        <f>VALUE(FIXED(IF(SUM(H58:H61)&lt;N!$C$2,"",Teaching!G58),1))</f>
        <v>2.9</v>
      </c>
      <c r="N58" s="23"/>
      <c r="O58" s="23"/>
      <c r="P58" s="23"/>
    </row>
    <row r="59" spans="1:16" x14ac:dyDescent="0.25">
      <c r="B59" t="s">
        <v>366</v>
      </c>
      <c r="C59">
        <v>16.523101018010962</v>
      </c>
      <c r="D59">
        <v>10761</v>
      </c>
      <c r="E59">
        <v>20.343734203391389</v>
      </c>
      <c r="F59">
        <v>8854</v>
      </c>
      <c r="G59">
        <v>18.053548583051846</v>
      </c>
      <c r="H59">
        <v>19615</v>
      </c>
      <c r="J59" s="107">
        <f>VALUE(FIXED(IF(SUM(D58:D61)&lt;N!$C$2,"",Teaching!C59),1))</f>
        <v>16.5</v>
      </c>
      <c r="K59" s="107">
        <f>VALUE(FIXED(IF(SUM(F58:F61)&lt;N!$C$2,"",Teaching!E59),1))</f>
        <v>20.3</v>
      </c>
      <c r="L59" s="107">
        <f>VALUE(FIXED(IF(SUM(H58:H61)&lt;N!$C$2,"",Teaching!G59),1))</f>
        <v>18.100000000000001</v>
      </c>
      <c r="N59" s="23"/>
      <c r="O59" s="23"/>
      <c r="P59" s="23"/>
    </row>
    <row r="60" spans="1:16" x14ac:dyDescent="0.25">
      <c r="B60" t="s">
        <v>367</v>
      </c>
      <c r="C60">
        <v>54.280098883719504</v>
      </c>
      <c r="D60">
        <v>35351</v>
      </c>
      <c r="E60">
        <v>51.47052065621984</v>
      </c>
      <c r="F60">
        <v>22401</v>
      </c>
      <c r="G60">
        <v>53.154653977487136</v>
      </c>
      <c r="H60">
        <v>57752</v>
      </c>
      <c r="J60" s="107">
        <f>VALUE(FIXED(IF(SUM(D58:D61)&lt;N!$C$2,"",Teaching!C60),1))</f>
        <v>54.3</v>
      </c>
      <c r="K60" s="107">
        <f>VALUE(FIXED(IF(SUM(F58:F61)&lt;N!$C$2,"",Teaching!E60),1))</f>
        <v>51.5</v>
      </c>
      <c r="L60" s="107">
        <f>VALUE(FIXED(IF(SUM(H58:H61)&lt;N!$C$2,"",Teaching!G60),1))</f>
        <v>53.2</v>
      </c>
      <c r="N60" s="23"/>
      <c r="O60" s="23"/>
      <c r="P60" s="23"/>
    </row>
    <row r="61" spans="1:16" x14ac:dyDescent="0.25">
      <c r="B61" t="s">
        <v>368</v>
      </c>
      <c r="C61">
        <v>27.117785250356995</v>
      </c>
      <c r="D61">
        <v>17661</v>
      </c>
      <c r="E61">
        <v>23.990165893111531</v>
      </c>
      <c r="F61">
        <v>10441</v>
      </c>
      <c r="G61">
        <v>25.86494123277711</v>
      </c>
      <c r="H61">
        <v>28102</v>
      </c>
      <c r="J61" s="107">
        <f>VALUE(FIXED(IF(SUM(D58:D61)&lt;N!$C$2,"",Teaching!C61),1))</f>
        <v>27.1</v>
      </c>
      <c r="K61" s="107">
        <f>VALUE(FIXED(IF(SUM(F58:F61)&lt;N!$C$2,"",Teaching!E61),1))</f>
        <v>24</v>
      </c>
      <c r="L61" s="107">
        <f>VALUE(FIXED(IF(SUM(H58:H61)&lt;N!$C$2,"",Teaching!G61),1))</f>
        <v>25.9</v>
      </c>
      <c r="N61" s="23"/>
      <c r="O61" s="23"/>
      <c r="P61" s="23"/>
    </row>
    <row r="62" spans="1:16" x14ac:dyDescent="0.25">
      <c r="B62" t="s">
        <v>335</v>
      </c>
      <c r="C62">
        <v>0</v>
      </c>
      <c r="D62">
        <v>140</v>
      </c>
      <c r="E62">
        <v>0</v>
      </c>
      <c r="F62">
        <v>151</v>
      </c>
      <c r="G62">
        <v>0</v>
      </c>
      <c r="H62">
        <v>291</v>
      </c>
      <c r="J62" s="111"/>
      <c r="K62" s="111"/>
      <c r="L62" s="111"/>
      <c r="N62" s="23"/>
      <c r="O62" s="23"/>
      <c r="P62" s="23"/>
    </row>
    <row r="63" spans="1:16" x14ac:dyDescent="0.25">
      <c r="A63" t="s">
        <v>369</v>
      </c>
      <c r="B63" t="s">
        <v>365</v>
      </c>
      <c r="C63">
        <v>2.189814743520643</v>
      </c>
      <c r="D63">
        <v>1422</v>
      </c>
      <c r="E63">
        <v>4.2691351201989498</v>
      </c>
      <c r="F63">
        <v>1854</v>
      </c>
      <c r="G63">
        <v>3.0231163198449682</v>
      </c>
      <c r="H63">
        <v>3276</v>
      </c>
      <c r="J63" s="107">
        <f>VALUE(FIXED(IF(SUM(D63:D66)&lt;N!$C$2,"",Teaching!C63),1))</f>
        <v>2.2000000000000002</v>
      </c>
      <c r="K63" s="107">
        <f>VALUE(FIXED(IF(SUM(F63:F66)&lt;N!$C$2,"",Teaching!E63),1))</f>
        <v>4.3</v>
      </c>
      <c r="L63" s="107">
        <f>VALUE(FIXED(IF(SUM(H63:H66)&lt;N!$C$2,"",Teaching!G63),1))</f>
        <v>3</v>
      </c>
      <c r="N63" s="23"/>
      <c r="O63" s="23"/>
      <c r="P63" s="23"/>
    </row>
    <row r="64" spans="1:16" x14ac:dyDescent="0.25">
      <c r="B64" t="s">
        <v>366</v>
      </c>
      <c r="C64">
        <v>16.346612870936447</v>
      </c>
      <c r="D64">
        <v>10615</v>
      </c>
      <c r="E64">
        <v>20.046974302293449</v>
      </c>
      <c r="F64">
        <v>8706</v>
      </c>
      <c r="G64">
        <v>17.829557513957457</v>
      </c>
      <c r="H64">
        <v>19321</v>
      </c>
      <c r="J64" s="107">
        <f>VALUE(FIXED(IF(SUM(D63:D66)&lt;N!$C$2,"",Teaching!C64),1))</f>
        <v>16.3</v>
      </c>
      <c r="K64" s="107">
        <f>VALUE(FIXED(IF(SUM(F63:F66)&lt;N!$C$2,"",Teaching!E64),1))</f>
        <v>20</v>
      </c>
      <c r="L64" s="107">
        <f>VALUE(FIXED(IF(SUM(H63:H66)&lt;N!$C$2,"",Teaching!G64),1))</f>
        <v>17.8</v>
      </c>
      <c r="N64" s="23"/>
      <c r="O64" s="23"/>
      <c r="P64" s="23"/>
    </row>
    <row r="65" spans="2:16" x14ac:dyDescent="0.25">
      <c r="B65" t="s">
        <v>367</v>
      </c>
      <c r="C65">
        <v>56.015830728244296</v>
      </c>
      <c r="D65">
        <v>36375</v>
      </c>
      <c r="E65">
        <v>54.299069724601637</v>
      </c>
      <c r="F65">
        <v>23581</v>
      </c>
      <c r="G65">
        <v>55.327827250496007</v>
      </c>
      <c r="H65">
        <v>59956</v>
      </c>
      <c r="J65" s="107">
        <f>VALUE(FIXED(IF(SUM(D63:D66)&lt;N!$C$2,"",Teaching!C65),1))</f>
        <v>56</v>
      </c>
      <c r="K65" s="107">
        <f>VALUE(FIXED(IF(SUM(F63:F66)&lt;N!$C$2,"",Teaching!E65),1))</f>
        <v>54.3</v>
      </c>
      <c r="L65" s="107">
        <f>VALUE(FIXED(IF(SUM(H63:H66)&lt;N!$C$2,"",Teaching!G65),1))</f>
        <v>55.3</v>
      </c>
      <c r="N65" s="23"/>
      <c r="O65" s="23"/>
      <c r="P65" s="23"/>
    </row>
    <row r="66" spans="2:16" x14ac:dyDescent="0.25">
      <c r="B66" t="s">
        <v>368</v>
      </c>
      <c r="C66">
        <v>25.447741657298611</v>
      </c>
      <c r="D66">
        <v>16525</v>
      </c>
      <c r="E66">
        <v>21.38482085290596</v>
      </c>
      <c r="F66">
        <v>9287</v>
      </c>
      <c r="G66">
        <v>23.819498915701566</v>
      </c>
      <c r="H66">
        <v>25812</v>
      </c>
      <c r="J66" s="107">
        <f>VALUE(FIXED(IF(SUM(D63:D66)&lt;N!$C$2,"",Teaching!C66),1))</f>
        <v>25.4</v>
      </c>
      <c r="K66" s="107">
        <f>VALUE(FIXED(IF(SUM(F63:F66)&lt;N!$C$2,"",Teaching!E66),1))</f>
        <v>21.4</v>
      </c>
      <c r="L66" s="107">
        <f>VALUE(FIXED(IF(SUM(H63:H66)&lt;N!$C$2,"",Teaching!G66),1))</f>
        <v>23.8</v>
      </c>
      <c r="N66" s="23"/>
      <c r="O66" s="23"/>
      <c r="P66" s="23"/>
    </row>
    <row r="67" spans="2:16" x14ac:dyDescent="0.25">
      <c r="B67" t="s">
        <v>335</v>
      </c>
      <c r="C67">
        <v>0</v>
      </c>
      <c r="D67">
        <v>330</v>
      </c>
      <c r="E67">
        <v>0</v>
      </c>
      <c r="F67">
        <v>245</v>
      </c>
      <c r="G67">
        <v>0</v>
      </c>
      <c r="H67">
        <v>575</v>
      </c>
      <c r="J67" s="109"/>
      <c r="K67" s="109"/>
      <c r="L67" s="109"/>
      <c r="N67" s="23"/>
      <c r="O67" s="23"/>
      <c r="P67" s="23"/>
    </row>
    <row r="68" spans="2:16" s="22" customFormat="1" x14ac:dyDescent="0.25">
      <c r="J68" s="109"/>
      <c r="K68" s="109"/>
      <c r="L68" s="109"/>
      <c r="N68" s="23"/>
      <c r="O68" s="23"/>
      <c r="P68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H1"/>
    </sheetView>
  </sheetViews>
  <sheetFormatPr defaultRowHeight="12" x14ac:dyDescent="0.25"/>
  <cols>
    <col min="1" max="5" width="18.5703125" style="3" customWidth="1"/>
    <col min="6" max="16384" width="9.140625" style="3"/>
  </cols>
  <sheetData>
    <row r="1" spans="1:5" x14ac:dyDescent="0.25">
      <c r="A1" s="125" t="s">
        <v>824</v>
      </c>
      <c r="B1" s="125"/>
      <c r="C1" s="125"/>
      <c r="D1" s="125"/>
      <c r="E1" s="125"/>
    </row>
    <row r="2" spans="1:5" x14ac:dyDescent="0.25">
      <c r="A2" s="90" t="s">
        <v>807</v>
      </c>
      <c r="B2" s="90" t="s">
        <v>808</v>
      </c>
      <c r="C2" s="90" t="s">
        <v>809</v>
      </c>
      <c r="D2" s="90" t="s">
        <v>810</v>
      </c>
      <c r="E2" s="90" t="s">
        <v>811</v>
      </c>
    </row>
    <row r="3" spans="1:5" x14ac:dyDescent="0.25">
      <c r="A3" s="93" t="s">
        <v>812</v>
      </c>
      <c r="B3" s="93" t="s">
        <v>814</v>
      </c>
      <c r="C3" s="93" t="s">
        <v>814</v>
      </c>
      <c r="D3" s="93" t="s">
        <v>812</v>
      </c>
      <c r="E3" s="93" t="s">
        <v>814</v>
      </c>
    </row>
    <row r="4" spans="1:5" x14ac:dyDescent="0.25">
      <c r="A4" s="94" t="s">
        <v>813</v>
      </c>
      <c r="B4" s="94" t="s">
        <v>815</v>
      </c>
      <c r="C4" s="94" t="s">
        <v>815</v>
      </c>
      <c r="D4" s="94" t="s">
        <v>813</v>
      </c>
      <c r="E4" s="94" t="s">
        <v>815</v>
      </c>
    </row>
    <row r="5" spans="1:5" x14ac:dyDescent="0.25">
      <c r="A5" s="93" t="s">
        <v>816</v>
      </c>
      <c r="B5" s="93" t="s">
        <v>818</v>
      </c>
      <c r="C5" s="93" t="s">
        <v>816</v>
      </c>
      <c r="D5" s="93" t="s">
        <v>816</v>
      </c>
      <c r="E5" s="93" t="s">
        <v>812</v>
      </c>
    </row>
    <row r="6" spans="1:5" x14ac:dyDescent="0.25">
      <c r="A6" s="94" t="s">
        <v>817</v>
      </c>
      <c r="B6" s="94" t="s">
        <v>819</v>
      </c>
      <c r="C6" s="94" t="s">
        <v>817</v>
      </c>
      <c r="D6" s="94" t="s">
        <v>817</v>
      </c>
      <c r="E6" s="94" t="s">
        <v>813</v>
      </c>
    </row>
    <row r="7" spans="1:5" x14ac:dyDescent="0.25">
      <c r="A7" s="93" t="s">
        <v>818</v>
      </c>
      <c r="B7" s="93" t="s">
        <v>816</v>
      </c>
      <c r="C7" s="93" t="s">
        <v>812</v>
      </c>
      <c r="D7" s="93" t="s">
        <v>818</v>
      </c>
      <c r="E7" s="93" t="s">
        <v>816</v>
      </c>
    </row>
    <row r="8" spans="1:5" x14ac:dyDescent="0.25">
      <c r="A8" s="94" t="s">
        <v>819</v>
      </c>
      <c r="B8" s="94" t="s">
        <v>817</v>
      </c>
      <c r="C8" s="94" t="s">
        <v>813</v>
      </c>
      <c r="D8" s="94" t="s">
        <v>819</v>
      </c>
      <c r="E8" s="94" t="s">
        <v>817</v>
      </c>
    </row>
    <row r="9" spans="1:5" x14ac:dyDescent="0.25">
      <c r="A9" s="93" t="s">
        <v>814</v>
      </c>
      <c r="B9" s="93" t="s">
        <v>812</v>
      </c>
      <c r="C9" s="93" t="s">
        <v>818</v>
      </c>
      <c r="D9" s="93" t="s">
        <v>820</v>
      </c>
      <c r="E9" s="93" t="s">
        <v>818</v>
      </c>
    </row>
    <row r="10" spans="1:5" x14ac:dyDescent="0.25">
      <c r="A10" s="94" t="s">
        <v>815</v>
      </c>
      <c r="B10" s="94" t="s">
        <v>813</v>
      </c>
      <c r="C10" s="94" t="s">
        <v>819</v>
      </c>
      <c r="D10" s="94" t="s">
        <v>821</v>
      </c>
      <c r="E10" s="94" t="s">
        <v>819</v>
      </c>
    </row>
    <row r="11" spans="1:5" x14ac:dyDescent="0.25">
      <c r="A11" s="93" t="s">
        <v>822</v>
      </c>
      <c r="B11" s="93" t="s">
        <v>822</v>
      </c>
      <c r="C11" s="93" t="s">
        <v>822</v>
      </c>
      <c r="D11" s="93" t="s">
        <v>814</v>
      </c>
      <c r="E11" s="93" t="s">
        <v>822</v>
      </c>
    </row>
    <row r="12" spans="1:5" x14ac:dyDescent="0.25">
      <c r="A12" s="94" t="s">
        <v>823</v>
      </c>
      <c r="B12" s="94" t="s">
        <v>823</v>
      </c>
      <c r="C12" s="94" t="s">
        <v>823</v>
      </c>
      <c r="D12" s="94" t="s">
        <v>815</v>
      </c>
      <c r="E12" s="94" t="s">
        <v>823</v>
      </c>
    </row>
    <row r="13" spans="1:5" x14ac:dyDescent="0.25">
      <c r="A13" s="93" t="s">
        <v>820</v>
      </c>
      <c r="B13" s="93" t="s">
        <v>820</v>
      </c>
      <c r="C13" s="93" t="s">
        <v>820</v>
      </c>
      <c r="D13" s="93" t="s">
        <v>822</v>
      </c>
      <c r="E13" s="93" t="s">
        <v>820</v>
      </c>
    </row>
    <row r="14" spans="1:5" x14ac:dyDescent="0.25">
      <c r="A14" s="94" t="s">
        <v>821</v>
      </c>
      <c r="B14" s="94" t="s">
        <v>821</v>
      </c>
      <c r="C14" s="94" t="s">
        <v>821</v>
      </c>
      <c r="D14" s="94" t="s">
        <v>823</v>
      </c>
      <c r="E14" s="94" t="s">
        <v>821</v>
      </c>
    </row>
  </sheetData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9"/>
  <sheetViews>
    <sheetView workbookViewId="0">
      <selection sqref="A1:E1"/>
    </sheetView>
  </sheetViews>
  <sheetFormatPr defaultRowHeight="15" x14ac:dyDescent="0.25"/>
  <cols>
    <col min="9" max="9" width="9.140625" style="22"/>
    <col min="10" max="12" width="9.140625" style="110"/>
    <col min="13" max="13" width="9.140625" style="22"/>
    <col min="14" max="16" width="9.140625" style="21"/>
    <col min="17" max="17" width="9.140625" style="22"/>
  </cols>
  <sheetData>
    <row r="1" spans="1:16" x14ac:dyDescent="0.25">
      <c r="A1" t="s">
        <v>168</v>
      </c>
      <c r="B1" t="s">
        <v>168</v>
      </c>
      <c r="C1" t="s">
        <v>244</v>
      </c>
      <c r="J1" s="109"/>
      <c r="K1" s="109"/>
      <c r="L1" s="109"/>
      <c r="N1" s="23"/>
      <c r="O1" s="23"/>
      <c r="P1" s="23"/>
    </row>
    <row r="2" spans="1:16" x14ac:dyDescent="0.25">
      <c r="C2" t="s">
        <v>245</v>
      </c>
      <c r="E2" t="s">
        <v>246</v>
      </c>
      <c r="G2" t="s">
        <v>247</v>
      </c>
      <c r="J2" s="109"/>
      <c r="K2" s="109"/>
      <c r="L2" s="109"/>
      <c r="N2" s="23"/>
      <c r="O2" s="23"/>
      <c r="P2" s="23"/>
    </row>
    <row r="3" spans="1:16" x14ac:dyDescent="0.25">
      <c r="C3" t="s">
        <v>328</v>
      </c>
      <c r="D3" t="s">
        <v>251</v>
      </c>
      <c r="E3" t="s">
        <v>328</v>
      </c>
      <c r="F3" t="s">
        <v>251</v>
      </c>
      <c r="G3" t="s">
        <v>328</v>
      </c>
      <c r="H3" t="s">
        <v>251</v>
      </c>
      <c r="J3" s="109"/>
      <c r="K3" s="109"/>
      <c r="L3" s="109"/>
      <c r="N3" s="23"/>
      <c r="O3" s="23"/>
      <c r="P3" s="23"/>
    </row>
    <row r="4" spans="1:16" x14ac:dyDescent="0.25">
      <c r="A4" t="s">
        <v>370</v>
      </c>
      <c r="B4" t="s">
        <v>330</v>
      </c>
      <c r="C4">
        <v>2.5639443398846069</v>
      </c>
      <c r="D4">
        <v>1662</v>
      </c>
      <c r="E4">
        <v>3.8066437360049861</v>
      </c>
      <c r="F4">
        <v>1649</v>
      </c>
      <c r="G4">
        <v>3.0617434645509105</v>
      </c>
      <c r="H4">
        <v>3311</v>
      </c>
      <c r="J4" s="107">
        <f>VALUE(FIXED(IF(SUM(D4:D8)&lt;N!$C$2,"",Support!C4),1))</f>
        <v>2.6</v>
      </c>
      <c r="K4" s="107">
        <f>VALUE(FIXED(IF(SUM(F4:F8)&lt;N!$C$2,"",Support!E4),1))</f>
        <v>3.8</v>
      </c>
      <c r="L4" s="107">
        <f>VALUE(FIXED(IF(SUM(H4:H8)&lt;N!$C$2,"",Support!G4),1))</f>
        <v>3.1</v>
      </c>
      <c r="N4" s="28">
        <f>J4</f>
        <v>2.6</v>
      </c>
      <c r="O4" s="28">
        <f t="shared" ref="O4:P4" si="0">K4</f>
        <v>3.8</v>
      </c>
      <c r="P4" s="28">
        <f t="shared" si="0"/>
        <v>3.1</v>
      </c>
    </row>
    <row r="5" spans="1:16" x14ac:dyDescent="0.25">
      <c r="B5" t="s">
        <v>331</v>
      </c>
      <c r="C5">
        <v>7.3323871525099502</v>
      </c>
      <c r="D5">
        <v>4753</v>
      </c>
      <c r="E5">
        <v>8.9498834229783704</v>
      </c>
      <c r="F5">
        <v>3877</v>
      </c>
      <c r="G5">
        <v>7.9803219870354445</v>
      </c>
      <c r="H5">
        <v>8630</v>
      </c>
      <c r="J5" s="107">
        <f>VALUE(FIXED(IF(SUM(D4:D8)&lt;N!$C$2,"",Support!C5),1))</f>
        <v>7.3</v>
      </c>
      <c r="K5" s="107">
        <f>VALUE(FIXED(IF(SUM(F4:F8)&lt;N!$C$2,"",Support!E5),1))</f>
        <v>8.9</v>
      </c>
      <c r="L5" s="107">
        <f>VALUE(FIXED(IF(SUM(H4:H8)&lt;N!$C$2,"",Support!G5),1))</f>
        <v>8</v>
      </c>
      <c r="N5" s="28">
        <f t="shared" ref="N5:N8" si="1">J5</f>
        <v>7.3</v>
      </c>
      <c r="O5" s="28">
        <f t="shared" ref="O5:O8" si="2">K5</f>
        <v>8.9</v>
      </c>
      <c r="P5" s="28">
        <f t="shared" ref="P5:P8" si="3">L5</f>
        <v>8</v>
      </c>
    </row>
    <row r="6" spans="1:16" x14ac:dyDescent="0.25">
      <c r="B6" t="s">
        <v>332</v>
      </c>
      <c r="C6">
        <v>22.564869951559654</v>
      </c>
      <c r="D6">
        <v>14627</v>
      </c>
      <c r="E6">
        <v>24.181075278746047</v>
      </c>
      <c r="F6">
        <v>10475</v>
      </c>
      <c r="G6">
        <v>23.212287661478996</v>
      </c>
      <c r="H6">
        <v>25102</v>
      </c>
      <c r="J6" s="107">
        <f>VALUE(FIXED(IF(SUM(D4:D8)&lt;N!$C$2,"",Support!C6),1))</f>
        <v>22.6</v>
      </c>
      <c r="K6" s="107">
        <f>VALUE(FIXED(IF(SUM(F4:F8)&lt;N!$C$2,"",Support!E6),1))</f>
        <v>24.2</v>
      </c>
      <c r="L6" s="107">
        <f>VALUE(FIXED(IF(SUM(H4:H8)&lt;N!$C$2,"",Support!G6),1))</f>
        <v>23.2</v>
      </c>
      <c r="N6" s="28">
        <f t="shared" si="1"/>
        <v>22.6</v>
      </c>
      <c r="O6" s="28">
        <f t="shared" si="2"/>
        <v>24.2</v>
      </c>
      <c r="P6" s="28">
        <f t="shared" si="3"/>
        <v>23.2</v>
      </c>
    </row>
    <row r="7" spans="1:16" x14ac:dyDescent="0.25">
      <c r="B7" t="s">
        <v>333</v>
      </c>
      <c r="C7">
        <v>35.441671037610689</v>
      </c>
      <c r="D7">
        <v>22974</v>
      </c>
      <c r="E7">
        <v>33.142500981093747</v>
      </c>
      <c r="F7">
        <v>14357</v>
      </c>
      <c r="G7">
        <v>34.52067208551798</v>
      </c>
      <c r="H7">
        <v>37331</v>
      </c>
      <c r="J7" s="107">
        <f>VALUE(FIXED(IF(SUM(D4:D8)&lt;N!$C$2,"",Support!C7),1))</f>
        <v>35.4</v>
      </c>
      <c r="K7" s="107">
        <f>VALUE(FIXED(IF(SUM(F4:F8)&lt;N!$C$2,"",Support!E7),1))</f>
        <v>33.1</v>
      </c>
      <c r="L7" s="107">
        <f>VALUE(FIXED(IF(SUM(H4:H8)&lt;N!$C$2,"",Support!G7),1))</f>
        <v>34.5</v>
      </c>
      <c r="N7" s="28">
        <f t="shared" si="1"/>
        <v>35.4</v>
      </c>
      <c r="O7" s="28">
        <f t="shared" si="2"/>
        <v>33.1</v>
      </c>
      <c r="P7" s="28">
        <f t="shared" si="3"/>
        <v>34.5</v>
      </c>
    </row>
    <row r="8" spans="1:16" x14ac:dyDescent="0.25">
      <c r="B8" t="s">
        <v>334</v>
      </c>
      <c r="C8">
        <v>32.097127518435101</v>
      </c>
      <c r="D8">
        <v>20806</v>
      </c>
      <c r="E8">
        <v>29.91989658117685</v>
      </c>
      <c r="F8">
        <v>12961</v>
      </c>
      <c r="G8">
        <v>31.224974801416668</v>
      </c>
      <c r="H8">
        <v>33767</v>
      </c>
      <c r="J8" s="107">
        <f>VALUE(FIXED(IF(SUM(D4:D8)&lt;N!$C$2,"",Support!C8),1))</f>
        <v>32.1</v>
      </c>
      <c r="K8" s="107">
        <f>VALUE(FIXED(IF(SUM(F4:F8)&lt;N!$C$2,"",Support!E8),1))</f>
        <v>29.9</v>
      </c>
      <c r="L8" s="107">
        <f>VALUE(FIXED(IF(SUM(H4:H8)&lt;N!$C$2,"",Support!G8),1))</f>
        <v>31.2</v>
      </c>
      <c r="N8" s="28">
        <f t="shared" si="1"/>
        <v>32.1</v>
      </c>
      <c r="O8" s="28">
        <f t="shared" si="2"/>
        <v>29.9</v>
      </c>
      <c r="P8" s="28">
        <f t="shared" si="3"/>
        <v>31.2</v>
      </c>
    </row>
    <row r="9" spans="1:16" x14ac:dyDescent="0.25">
      <c r="B9" t="s">
        <v>344</v>
      </c>
      <c r="C9">
        <v>0</v>
      </c>
      <c r="D9">
        <v>15</v>
      </c>
      <c r="E9">
        <v>0</v>
      </c>
      <c r="F9">
        <v>41</v>
      </c>
      <c r="G9">
        <v>0</v>
      </c>
      <c r="H9">
        <v>56</v>
      </c>
      <c r="J9" s="109"/>
      <c r="K9" s="109"/>
      <c r="L9" s="109"/>
      <c r="N9" s="28">
        <f t="shared" ref="N9:P13" si="4">J11</f>
        <v>4.0999999999999996</v>
      </c>
      <c r="O9" s="28">
        <f t="shared" si="4"/>
        <v>8.1999999999999993</v>
      </c>
      <c r="P9" s="28">
        <f t="shared" si="4"/>
        <v>5.6</v>
      </c>
    </row>
    <row r="10" spans="1:16" x14ac:dyDescent="0.25">
      <c r="B10" t="s">
        <v>335</v>
      </c>
      <c r="C10">
        <v>0</v>
      </c>
      <c r="D10">
        <v>430</v>
      </c>
      <c r="E10">
        <v>0</v>
      </c>
      <c r="F10">
        <v>313</v>
      </c>
      <c r="G10">
        <v>0</v>
      </c>
      <c r="H10">
        <v>743</v>
      </c>
      <c r="J10" s="109"/>
      <c r="K10" s="109"/>
      <c r="L10" s="109"/>
      <c r="N10" s="28">
        <f t="shared" si="4"/>
        <v>13.1</v>
      </c>
      <c r="O10" s="28">
        <f t="shared" si="4"/>
        <v>17.8</v>
      </c>
      <c r="P10" s="28">
        <f t="shared" si="4"/>
        <v>14.8</v>
      </c>
    </row>
    <row r="11" spans="1:16" x14ac:dyDescent="0.25">
      <c r="A11" t="s">
        <v>371</v>
      </c>
      <c r="B11" t="s">
        <v>330</v>
      </c>
      <c r="C11">
        <v>4.1128124107097834</v>
      </c>
      <c r="D11">
        <v>2447</v>
      </c>
      <c r="E11">
        <v>8.1537599858503089</v>
      </c>
      <c r="F11">
        <v>2766</v>
      </c>
      <c r="G11">
        <v>5.5801755512738174</v>
      </c>
      <c r="H11">
        <v>5213</v>
      </c>
      <c r="J11" s="107">
        <f>VALUE(FIXED(IF(SUM(D11:D15)&lt;N!$C$2,"",Support!C11),1))</f>
        <v>4.0999999999999996</v>
      </c>
      <c r="K11" s="107">
        <f>VALUE(FIXED(IF(SUM(F11:F15)&lt;N!$C$2,"",Support!E11),1))</f>
        <v>8.1999999999999993</v>
      </c>
      <c r="L11" s="107">
        <f>VALUE(FIXED(IF(SUM(H11:H15)&lt;N!$C$2,"",Support!G11),1))</f>
        <v>5.6</v>
      </c>
      <c r="N11" s="28">
        <f t="shared" si="4"/>
        <v>31.9</v>
      </c>
      <c r="O11" s="28">
        <f t="shared" si="4"/>
        <v>32.200000000000003</v>
      </c>
      <c r="P11" s="28">
        <f t="shared" si="4"/>
        <v>32</v>
      </c>
    </row>
    <row r="12" spans="1:16" x14ac:dyDescent="0.25">
      <c r="B12" t="s">
        <v>331</v>
      </c>
      <c r="C12">
        <v>13.07797031783115</v>
      </c>
      <c r="D12">
        <v>7781</v>
      </c>
      <c r="E12">
        <v>17.843351118710018</v>
      </c>
      <c r="F12">
        <v>6053</v>
      </c>
      <c r="G12">
        <v>14.808392207236137</v>
      </c>
      <c r="H12">
        <v>13834</v>
      </c>
      <c r="J12" s="107">
        <f>VALUE(FIXED(IF(SUM(D11:D15)&lt;N!$C$2,"",Support!C12),1))</f>
        <v>13.1</v>
      </c>
      <c r="K12" s="107">
        <f>VALUE(FIXED(IF(SUM(F11:F15)&lt;N!$C$2,"",Support!E12),1))</f>
        <v>17.8</v>
      </c>
      <c r="L12" s="107">
        <f>VALUE(FIXED(IF(SUM(H11:H15)&lt;N!$C$2,"",Support!G12),1))</f>
        <v>14.8</v>
      </c>
      <c r="N12" s="28">
        <f t="shared" si="4"/>
        <v>30.6</v>
      </c>
      <c r="O12" s="28">
        <f t="shared" si="4"/>
        <v>26.5</v>
      </c>
      <c r="P12" s="28">
        <f t="shared" si="4"/>
        <v>29.1</v>
      </c>
    </row>
    <row r="13" spans="1:16" x14ac:dyDescent="0.25">
      <c r="B13" t="s">
        <v>332</v>
      </c>
      <c r="C13">
        <v>31.890683563877172</v>
      </c>
      <c r="D13">
        <v>18974</v>
      </c>
      <c r="E13">
        <v>32.169914217492554</v>
      </c>
      <c r="F13">
        <v>10913</v>
      </c>
      <c r="G13">
        <v>31.992078783986297</v>
      </c>
      <c r="H13">
        <v>29887</v>
      </c>
      <c r="J13" s="107">
        <f>VALUE(FIXED(IF(SUM(D11:D15)&lt;N!$C$2,"",Support!C13),1))</f>
        <v>31.9</v>
      </c>
      <c r="K13" s="107">
        <f>VALUE(FIXED(IF(SUM(F11:F15)&lt;N!$C$2,"",Support!E13),1))</f>
        <v>32.200000000000003</v>
      </c>
      <c r="L13" s="107">
        <f>VALUE(FIXED(IF(SUM(H11:H15)&lt;N!$C$2,"",Support!G13),1))</f>
        <v>32</v>
      </c>
      <c r="N13" s="28">
        <f t="shared" si="4"/>
        <v>20.3</v>
      </c>
      <c r="O13" s="28">
        <f t="shared" si="4"/>
        <v>15.3</v>
      </c>
      <c r="P13" s="28">
        <f t="shared" si="4"/>
        <v>18.5</v>
      </c>
    </row>
    <row r="14" spans="1:16" x14ac:dyDescent="0.25">
      <c r="B14" t="s">
        <v>333</v>
      </c>
      <c r="C14">
        <v>30.616669748054523</v>
      </c>
      <c r="D14">
        <v>18216</v>
      </c>
      <c r="E14">
        <v>26.492350322789846</v>
      </c>
      <c r="F14">
        <v>8987</v>
      </c>
      <c r="G14">
        <v>29.119032327124813</v>
      </c>
      <c r="H14">
        <v>27203</v>
      </c>
      <c r="J14" s="107">
        <f>VALUE(FIXED(IF(SUM(D11:D15)&lt;N!$C$2,"",Support!C14),1))</f>
        <v>30.6</v>
      </c>
      <c r="K14" s="107">
        <f>VALUE(FIXED(IF(SUM(F11:F15)&lt;N!$C$2,"",Support!E14),1))</f>
        <v>26.5</v>
      </c>
      <c r="L14" s="107">
        <f>VALUE(FIXED(IF(SUM(H11:H15)&lt;N!$C$2,"",Support!G14),1))</f>
        <v>29.1</v>
      </c>
      <c r="N14" s="28">
        <f t="shared" ref="N14:P18" si="5">J18</f>
        <v>4</v>
      </c>
      <c r="O14" s="28">
        <f t="shared" si="5"/>
        <v>8.4</v>
      </c>
      <c r="P14" s="28">
        <f t="shared" si="5"/>
        <v>5.8</v>
      </c>
    </row>
    <row r="15" spans="1:16" x14ac:dyDescent="0.25">
      <c r="B15" t="s">
        <v>334</v>
      </c>
      <c r="C15">
        <v>20.30186395952737</v>
      </c>
      <c r="D15">
        <v>12079</v>
      </c>
      <c r="E15">
        <v>15.340624355157267</v>
      </c>
      <c r="F15">
        <v>5204</v>
      </c>
      <c r="G15">
        <v>18.500321130378932</v>
      </c>
      <c r="H15">
        <v>17283</v>
      </c>
      <c r="J15" s="107">
        <f>VALUE(FIXED(IF(SUM(D11:D15)&lt;N!$C$2,"",Support!C15),1))</f>
        <v>20.3</v>
      </c>
      <c r="K15" s="107">
        <f>VALUE(FIXED(IF(SUM(F11:F15)&lt;N!$C$2,"",Support!E15),1))</f>
        <v>15.3</v>
      </c>
      <c r="L15" s="107">
        <f>VALUE(FIXED(IF(SUM(H11:H15)&lt;N!$C$2,"",Support!G15),1))</f>
        <v>18.5</v>
      </c>
      <c r="N15" s="28">
        <f t="shared" si="5"/>
        <v>12.2</v>
      </c>
      <c r="O15" s="28">
        <f t="shared" si="5"/>
        <v>17.7</v>
      </c>
      <c r="P15" s="28">
        <f t="shared" si="5"/>
        <v>14.4</v>
      </c>
    </row>
    <row r="16" spans="1:16" x14ac:dyDescent="0.25">
      <c r="B16" t="s">
        <v>344</v>
      </c>
      <c r="C16">
        <v>0</v>
      </c>
      <c r="D16">
        <v>5364</v>
      </c>
      <c r="E16">
        <v>0</v>
      </c>
      <c r="F16">
        <v>9459</v>
      </c>
      <c r="G16">
        <v>0</v>
      </c>
      <c r="H16">
        <v>14823</v>
      </c>
      <c r="J16" s="109"/>
      <c r="K16" s="109"/>
      <c r="L16" s="109"/>
      <c r="N16" s="28">
        <f t="shared" si="5"/>
        <v>32.299999999999997</v>
      </c>
      <c r="O16" s="28">
        <f t="shared" si="5"/>
        <v>34.1</v>
      </c>
      <c r="P16" s="28">
        <f t="shared" si="5"/>
        <v>33</v>
      </c>
    </row>
    <row r="17" spans="1:16" x14ac:dyDescent="0.25">
      <c r="B17" t="s">
        <v>335</v>
      </c>
      <c r="C17">
        <v>0</v>
      </c>
      <c r="D17">
        <v>406</v>
      </c>
      <c r="E17">
        <v>0</v>
      </c>
      <c r="F17">
        <v>291</v>
      </c>
      <c r="G17">
        <v>0</v>
      </c>
      <c r="H17">
        <v>697</v>
      </c>
      <c r="J17" s="109"/>
      <c r="K17" s="109"/>
      <c r="L17" s="109"/>
      <c r="N17" s="28">
        <f t="shared" si="5"/>
        <v>31.5</v>
      </c>
      <c r="O17" s="28">
        <f t="shared" si="5"/>
        <v>25.6</v>
      </c>
      <c r="P17" s="28">
        <f t="shared" si="5"/>
        <v>29.1</v>
      </c>
    </row>
    <row r="18" spans="1:16" x14ac:dyDescent="0.25">
      <c r="A18" t="s">
        <v>372</v>
      </c>
      <c r="B18" t="s">
        <v>330</v>
      </c>
      <c r="C18">
        <v>4.0216049382716053</v>
      </c>
      <c r="D18">
        <v>2606</v>
      </c>
      <c r="E18">
        <v>8.3649048235076702</v>
      </c>
      <c r="F18">
        <v>3621</v>
      </c>
      <c r="G18">
        <v>5.7610465546591669</v>
      </c>
      <c r="H18">
        <v>6227</v>
      </c>
      <c r="J18" s="107">
        <f>VALUE(FIXED(IF(SUM(D18:D22)&lt;N!$C$2,"",Support!C18),1))</f>
        <v>4</v>
      </c>
      <c r="K18" s="107">
        <f>VALUE(FIXED(IF(SUM(F18:F22)&lt;N!$C$2,"",Support!E18),1))</f>
        <v>8.4</v>
      </c>
      <c r="L18" s="107">
        <f>VALUE(FIXED(IF(SUM(H18:H22)&lt;N!$C$2,"",Support!G18),1))</f>
        <v>5.8</v>
      </c>
      <c r="N18" s="28">
        <f t="shared" si="5"/>
        <v>20</v>
      </c>
      <c r="O18" s="28">
        <f t="shared" si="5"/>
        <v>14.2</v>
      </c>
      <c r="P18" s="28">
        <f t="shared" si="5"/>
        <v>17.7</v>
      </c>
    </row>
    <row r="19" spans="1:16" x14ac:dyDescent="0.25">
      <c r="B19" t="s">
        <v>331</v>
      </c>
      <c r="C19">
        <v>12.212962962962964</v>
      </c>
      <c r="D19">
        <v>7914</v>
      </c>
      <c r="E19">
        <v>17.737017187211237</v>
      </c>
      <c r="F19">
        <v>7678</v>
      </c>
      <c r="G19">
        <v>14.425283102657094</v>
      </c>
      <c r="H19">
        <v>15592</v>
      </c>
      <c r="J19" s="107">
        <f>VALUE(FIXED(IF(SUM(D18:D22)&lt;N!$C$2,"",Support!C19),1))</f>
        <v>12.2</v>
      </c>
      <c r="K19" s="107">
        <f>VALUE(FIXED(IF(SUM(F18:F22)&lt;N!$C$2,"",Support!E19),1))</f>
        <v>17.7</v>
      </c>
      <c r="L19" s="107">
        <f>VALUE(FIXED(IF(SUM(H18:H22)&lt;N!$C$2,"",Support!G19),1))</f>
        <v>14.4</v>
      </c>
      <c r="N19" s="28">
        <f t="shared" ref="N19:P23" si="6">J25</f>
        <v>1.5</v>
      </c>
      <c r="O19" s="28">
        <f t="shared" si="6"/>
        <v>2.8</v>
      </c>
      <c r="P19" s="28">
        <f t="shared" si="6"/>
        <v>2</v>
      </c>
    </row>
    <row r="20" spans="1:16" x14ac:dyDescent="0.25">
      <c r="B20" t="s">
        <v>332</v>
      </c>
      <c r="C20">
        <v>32.283950617283949</v>
      </c>
      <c r="D20">
        <v>20920</v>
      </c>
      <c r="E20">
        <v>34.087968952134538</v>
      </c>
      <c r="F20">
        <v>14756</v>
      </c>
      <c r="G20">
        <v>33.006439197690767</v>
      </c>
      <c r="H20">
        <v>35676</v>
      </c>
      <c r="J20" s="107">
        <f>VALUE(FIXED(IF(SUM(D18:D22)&lt;N!$C$2,"",Support!C20),1))</f>
        <v>32.299999999999997</v>
      </c>
      <c r="K20" s="107">
        <f>VALUE(FIXED(IF(SUM(F18:F22)&lt;N!$C$2,"",Support!E20),1))</f>
        <v>34.1</v>
      </c>
      <c r="L20" s="107">
        <f>VALUE(FIXED(IF(SUM(H18:H22)&lt;N!$C$2,"",Support!G20),1))</f>
        <v>33</v>
      </c>
      <c r="N20" s="28">
        <f t="shared" si="6"/>
        <v>6.9</v>
      </c>
      <c r="O20" s="28">
        <f t="shared" si="6"/>
        <v>10.1</v>
      </c>
      <c r="P20" s="28">
        <f t="shared" si="6"/>
        <v>8.1999999999999993</v>
      </c>
    </row>
    <row r="21" spans="1:16" x14ac:dyDescent="0.25">
      <c r="B21" t="s">
        <v>333</v>
      </c>
      <c r="C21">
        <v>31.503086419753085</v>
      </c>
      <c r="D21">
        <v>20414</v>
      </c>
      <c r="E21">
        <v>25.570596932175199</v>
      </c>
      <c r="F21">
        <v>11069</v>
      </c>
      <c r="G21">
        <v>29.127192657834357</v>
      </c>
      <c r="H21">
        <v>31483</v>
      </c>
      <c r="J21" s="107">
        <f>VALUE(FIXED(IF(SUM(D18:D22)&lt;N!$C$2,"",Support!C21),1))</f>
        <v>31.5</v>
      </c>
      <c r="K21" s="107">
        <f>VALUE(FIXED(IF(SUM(F18:F22)&lt;N!$C$2,"",Support!E21),1))</f>
        <v>25.6</v>
      </c>
      <c r="L21" s="107">
        <f>VALUE(FIXED(IF(SUM(H18:H22)&lt;N!$C$2,"",Support!G21),1))</f>
        <v>29.1</v>
      </c>
      <c r="N21" s="28">
        <f t="shared" si="6"/>
        <v>28.3</v>
      </c>
      <c r="O21" s="28">
        <f t="shared" si="6"/>
        <v>30.8</v>
      </c>
      <c r="P21" s="28">
        <f t="shared" si="6"/>
        <v>29.3</v>
      </c>
    </row>
    <row r="22" spans="1:16" x14ac:dyDescent="0.25">
      <c r="B22" t="s">
        <v>334</v>
      </c>
      <c r="C22">
        <v>19.978395061728396</v>
      </c>
      <c r="D22">
        <v>12946</v>
      </c>
      <c r="E22">
        <v>14.239512104971354</v>
      </c>
      <c r="F22">
        <v>6164</v>
      </c>
      <c r="G22">
        <v>17.680038487158612</v>
      </c>
      <c r="H22">
        <v>19110</v>
      </c>
      <c r="J22" s="107">
        <f>VALUE(FIXED(IF(SUM(D18:D22)&lt;N!$C$2,"",Support!C22),1))</f>
        <v>20</v>
      </c>
      <c r="K22" s="107">
        <f>VALUE(FIXED(IF(SUM(F18:F22)&lt;N!$C$2,"",Support!E22),1))</f>
        <v>14.2</v>
      </c>
      <c r="L22" s="107">
        <f>VALUE(FIXED(IF(SUM(H18:H22)&lt;N!$C$2,"",Support!G22),1))</f>
        <v>17.7</v>
      </c>
      <c r="N22" s="28">
        <f t="shared" si="6"/>
        <v>40.1</v>
      </c>
      <c r="O22" s="28">
        <f t="shared" si="6"/>
        <v>36.700000000000003</v>
      </c>
      <c r="P22" s="28">
        <f t="shared" si="6"/>
        <v>38.700000000000003</v>
      </c>
    </row>
    <row r="23" spans="1:16" x14ac:dyDescent="0.25">
      <c r="B23" t="s">
        <v>344</v>
      </c>
      <c r="C23">
        <v>0</v>
      </c>
      <c r="D23">
        <v>48</v>
      </c>
      <c r="E23">
        <v>0</v>
      </c>
      <c r="F23">
        <v>69</v>
      </c>
      <c r="G23">
        <v>0</v>
      </c>
      <c r="H23">
        <v>117</v>
      </c>
      <c r="J23" s="109"/>
      <c r="K23" s="109"/>
      <c r="L23" s="109"/>
      <c r="N23" s="28">
        <f t="shared" si="6"/>
        <v>23.2</v>
      </c>
      <c r="O23" s="28">
        <f t="shared" si="6"/>
        <v>19.600000000000001</v>
      </c>
      <c r="P23" s="28">
        <f t="shared" si="6"/>
        <v>21.8</v>
      </c>
    </row>
    <row r="24" spans="1:16" x14ac:dyDescent="0.25">
      <c r="B24" t="s">
        <v>335</v>
      </c>
      <c r="C24">
        <v>0</v>
      </c>
      <c r="D24">
        <v>419</v>
      </c>
      <c r="E24">
        <v>0</v>
      </c>
      <c r="F24">
        <v>316</v>
      </c>
      <c r="G24">
        <v>0</v>
      </c>
      <c r="H24">
        <v>735</v>
      </c>
      <c r="J24" s="109"/>
      <c r="K24" s="109"/>
      <c r="L24" s="109"/>
      <c r="N24" s="28">
        <f t="shared" ref="N24:P28" si="7">J32</f>
        <v>2.9</v>
      </c>
      <c r="O24" s="28">
        <f t="shared" si="7"/>
        <v>5.0999999999999996</v>
      </c>
      <c r="P24" s="28">
        <f t="shared" si="7"/>
        <v>3.8</v>
      </c>
    </row>
    <row r="25" spans="1:16" x14ac:dyDescent="0.25">
      <c r="A25" t="s">
        <v>373</v>
      </c>
      <c r="B25" t="s">
        <v>330</v>
      </c>
      <c r="C25">
        <v>1.5002727768685216</v>
      </c>
      <c r="D25">
        <v>825</v>
      </c>
      <c r="E25">
        <v>2.773552102575247</v>
      </c>
      <c r="F25">
        <v>1021</v>
      </c>
      <c r="G25">
        <v>2.0108494368314416</v>
      </c>
      <c r="H25">
        <v>1846</v>
      </c>
      <c r="J25" s="107">
        <f>VALUE(FIXED(IF(SUM(D25:D29)&lt;N!$C$2,"",Support!C25),1))</f>
        <v>1.5</v>
      </c>
      <c r="K25" s="107">
        <f>VALUE(FIXED(IF(SUM(F25:F29)&lt;N!$C$2,"",Support!E25),1))</f>
        <v>2.8</v>
      </c>
      <c r="L25" s="107">
        <f>VALUE(FIXED(IF(SUM(H25:H29)&lt;N!$C$2,"",Support!G25),1))</f>
        <v>2</v>
      </c>
      <c r="N25" s="28">
        <f t="shared" si="7"/>
        <v>8.3000000000000007</v>
      </c>
      <c r="O25" s="28">
        <f t="shared" si="7"/>
        <v>11.7</v>
      </c>
      <c r="P25" s="28">
        <f t="shared" si="7"/>
        <v>9.6999999999999993</v>
      </c>
    </row>
    <row r="26" spans="1:16" x14ac:dyDescent="0.25">
      <c r="B26" t="s">
        <v>331</v>
      </c>
      <c r="C26">
        <v>6.8994362611383888</v>
      </c>
      <c r="D26">
        <v>3794</v>
      </c>
      <c r="E26">
        <v>10.083668369010105</v>
      </c>
      <c r="F26">
        <v>3712</v>
      </c>
      <c r="G26">
        <v>8.1762924555020593</v>
      </c>
      <c r="H26">
        <v>7506</v>
      </c>
      <c r="J26" s="107">
        <f>VALUE(FIXED(IF(SUM(D25:D29)&lt;N!$C$2,"",Support!C26),1))</f>
        <v>6.9</v>
      </c>
      <c r="K26" s="107">
        <f>VALUE(FIXED(IF(SUM(F25:F29)&lt;N!$C$2,"",Support!E26),1))</f>
        <v>10.1</v>
      </c>
      <c r="L26" s="107">
        <f>VALUE(FIXED(IF(SUM(H25:H29)&lt;N!$C$2,"",Support!G26),1))</f>
        <v>8.1999999999999993</v>
      </c>
      <c r="N26" s="28">
        <f t="shared" si="7"/>
        <v>28.1</v>
      </c>
      <c r="O26" s="28">
        <f t="shared" si="7"/>
        <v>30</v>
      </c>
      <c r="P26" s="28">
        <f t="shared" si="7"/>
        <v>28.8</v>
      </c>
    </row>
    <row r="27" spans="1:16" x14ac:dyDescent="0.25">
      <c r="B27" t="s">
        <v>332</v>
      </c>
      <c r="C27">
        <v>28.277868703400618</v>
      </c>
      <c r="D27">
        <v>15550</v>
      </c>
      <c r="E27">
        <v>30.79158969901119</v>
      </c>
      <c r="F27">
        <v>11335</v>
      </c>
      <c r="G27">
        <v>29.285854338685432</v>
      </c>
      <c r="H27">
        <v>26885</v>
      </c>
      <c r="J27" s="107">
        <f>VALUE(FIXED(IF(SUM(D25:D29)&lt;N!$C$2,"",Support!C27),1))</f>
        <v>28.3</v>
      </c>
      <c r="K27" s="107">
        <f>VALUE(FIXED(IF(SUM(F25:F29)&lt;N!$C$2,"",Support!E27),1))</f>
        <v>30.8</v>
      </c>
      <c r="L27" s="107">
        <f>VALUE(FIXED(IF(SUM(H25:H29)&lt;N!$C$2,"",Support!G27),1))</f>
        <v>29.3</v>
      </c>
      <c r="N27" s="28">
        <f t="shared" si="7"/>
        <v>37.5</v>
      </c>
      <c r="O27" s="28">
        <f t="shared" si="7"/>
        <v>33.799999999999997</v>
      </c>
      <c r="P27" s="28">
        <f t="shared" si="7"/>
        <v>36</v>
      </c>
    </row>
    <row r="28" spans="1:16" x14ac:dyDescent="0.25">
      <c r="B28" t="s">
        <v>333</v>
      </c>
      <c r="C28">
        <v>40.083651573013277</v>
      </c>
      <c r="D28">
        <v>22042</v>
      </c>
      <c r="E28">
        <v>36.710855155927412</v>
      </c>
      <c r="F28">
        <v>13514</v>
      </c>
      <c r="G28">
        <v>38.731182327182417</v>
      </c>
      <c r="H28">
        <v>35556</v>
      </c>
      <c r="J28" s="107">
        <f>VALUE(FIXED(IF(SUM(D25:D29)&lt;N!$C$2,"",Support!C28),1))</f>
        <v>40.1</v>
      </c>
      <c r="K28" s="107">
        <f>VALUE(FIXED(IF(SUM(F25:F29)&lt;N!$C$2,"",Support!E28),1))</f>
        <v>36.700000000000003</v>
      </c>
      <c r="L28" s="107">
        <f>VALUE(FIXED(IF(SUM(H25:H29)&lt;N!$C$2,"",Support!G28),1))</f>
        <v>38.700000000000003</v>
      </c>
      <c r="N28" s="28">
        <f t="shared" si="7"/>
        <v>23.1</v>
      </c>
      <c r="O28" s="28">
        <f t="shared" si="7"/>
        <v>19.399999999999999</v>
      </c>
      <c r="P28" s="28">
        <f t="shared" si="7"/>
        <v>21.6</v>
      </c>
    </row>
    <row r="29" spans="1:16" x14ac:dyDescent="0.25">
      <c r="B29" t="s">
        <v>334</v>
      </c>
      <c r="C29">
        <v>23.238770685579198</v>
      </c>
      <c r="D29">
        <v>12779</v>
      </c>
      <c r="E29">
        <v>19.64033467347604</v>
      </c>
      <c r="F29">
        <v>7230</v>
      </c>
      <c r="G29">
        <v>21.795821441798655</v>
      </c>
      <c r="H29">
        <v>20009</v>
      </c>
      <c r="J29" s="107">
        <f>VALUE(FIXED(IF(SUM(D25:D29)&lt;N!$C$2,"",Support!C29),1))</f>
        <v>23.2</v>
      </c>
      <c r="K29" s="107">
        <f>VALUE(FIXED(IF(SUM(F25:F29)&lt;N!$C$2,"",Support!E29),1))</f>
        <v>19.600000000000001</v>
      </c>
      <c r="L29" s="107">
        <f>VALUE(FIXED(IF(SUM(H25:H29)&lt;N!$C$2,"",Support!G29),1))</f>
        <v>21.8</v>
      </c>
      <c r="N29" s="28">
        <f t="shared" ref="N29:P33" si="8">J39</f>
        <v>4.4000000000000004</v>
      </c>
      <c r="O29" s="28">
        <f t="shared" si="8"/>
        <v>6.2</v>
      </c>
      <c r="P29" s="28">
        <f t="shared" si="8"/>
        <v>5.2</v>
      </c>
    </row>
    <row r="30" spans="1:16" x14ac:dyDescent="0.25">
      <c r="B30" t="s">
        <v>374</v>
      </c>
      <c r="C30">
        <v>0</v>
      </c>
      <c r="D30">
        <v>9505</v>
      </c>
      <c r="E30">
        <v>0</v>
      </c>
      <c r="F30">
        <v>6358</v>
      </c>
      <c r="G30">
        <v>0</v>
      </c>
      <c r="H30">
        <v>15863</v>
      </c>
      <c r="J30" s="109"/>
      <c r="K30" s="109"/>
      <c r="L30" s="109"/>
      <c r="N30" s="28">
        <f t="shared" si="8"/>
        <v>14.2</v>
      </c>
      <c r="O30" s="28">
        <f t="shared" si="8"/>
        <v>17.2</v>
      </c>
      <c r="P30" s="28">
        <f t="shared" si="8"/>
        <v>15.6</v>
      </c>
    </row>
    <row r="31" spans="1:16" x14ac:dyDescent="0.25">
      <c r="B31" t="s">
        <v>335</v>
      </c>
      <c r="C31">
        <v>0</v>
      </c>
      <c r="D31">
        <v>772</v>
      </c>
      <c r="E31">
        <v>0</v>
      </c>
      <c r="F31">
        <v>503</v>
      </c>
      <c r="G31">
        <v>0</v>
      </c>
      <c r="H31">
        <v>1275</v>
      </c>
      <c r="J31" s="109"/>
      <c r="K31" s="109"/>
      <c r="L31" s="109"/>
      <c r="N31" s="28">
        <f t="shared" si="8"/>
        <v>34.4</v>
      </c>
      <c r="O31" s="28">
        <f t="shared" si="8"/>
        <v>34.5</v>
      </c>
      <c r="P31" s="28">
        <f t="shared" si="8"/>
        <v>34.4</v>
      </c>
    </row>
    <row r="32" spans="1:16" x14ac:dyDescent="0.25">
      <c r="A32" t="s">
        <v>375</v>
      </c>
      <c r="B32" t="s">
        <v>330</v>
      </c>
      <c r="C32">
        <v>2.9301893325072434</v>
      </c>
      <c r="D32">
        <v>1608</v>
      </c>
      <c r="E32">
        <v>5.1256254078747006</v>
      </c>
      <c r="F32">
        <v>1885</v>
      </c>
      <c r="G32">
        <v>3.8111136569452171</v>
      </c>
      <c r="H32">
        <v>3493</v>
      </c>
      <c r="J32" s="107">
        <f>VALUE(FIXED(IF(SUM(D32:D36)&lt;N!$C$2,"",Support!C32),1))</f>
        <v>2.9</v>
      </c>
      <c r="K32" s="107">
        <f>VALUE(FIXED(IF(SUM(F32:F36)&lt;N!$C$2,"",Support!E32),1))</f>
        <v>5.0999999999999996</v>
      </c>
      <c r="L32" s="107">
        <f>VALUE(FIXED(IF(SUM(H32:H36)&lt;N!$C$2,"",Support!G32),1))</f>
        <v>3.8</v>
      </c>
      <c r="N32" s="28">
        <f t="shared" si="8"/>
        <v>30.6</v>
      </c>
      <c r="O32" s="28">
        <f t="shared" si="8"/>
        <v>27.8</v>
      </c>
      <c r="P32" s="28">
        <f t="shared" si="8"/>
        <v>29.3</v>
      </c>
    </row>
    <row r="33" spans="1:16" x14ac:dyDescent="0.25">
      <c r="B33" t="s">
        <v>331</v>
      </c>
      <c r="C33">
        <v>8.3495817920075801</v>
      </c>
      <c r="D33">
        <v>4582</v>
      </c>
      <c r="E33">
        <v>11.651620622144877</v>
      </c>
      <c r="F33">
        <v>4285</v>
      </c>
      <c r="G33">
        <v>9.6745332940547506</v>
      </c>
      <c r="H33">
        <v>8867</v>
      </c>
      <c r="J33" s="107">
        <f>VALUE(FIXED(IF(SUM(D32:D36)&lt;N!$C$2,"",Support!C33),1))</f>
        <v>8.3000000000000007</v>
      </c>
      <c r="K33" s="107">
        <f>VALUE(FIXED(IF(SUM(F32:F36)&lt;N!$C$2,"",Support!E33),1))</f>
        <v>11.7</v>
      </c>
      <c r="L33" s="107">
        <f>VALUE(FIXED(IF(SUM(H32:H36)&lt;N!$C$2,"",Support!G33),1))</f>
        <v>9.6999999999999993</v>
      </c>
      <c r="N33" s="28">
        <f t="shared" si="8"/>
        <v>16.399999999999999</v>
      </c>
      <c r="O33" s="28">
        <f t="shared" si="8"/>
        <v>14.3</v>
      </c>
      <c r="P33" s="28">
        <f t="shared" si="8"/>
        <v>15.5</v>
      </c>
    </row>
    <row r="34" spans="1:16" x14ac:dyDescent="0.25">
      <c r="B34" t="s">
        <v>332</v>
      </c>
      <c r="C34">
        <v>28.090092388432311</v>
      </c>
      <c r="D34">
        <v>15415</v>
      </c>
      <c r="E34">
        <v>29.957037198172721</v>
      </c>
      <c r="F34">
        <v>11017</v>
      </c>
      <c r="G34">
        <v>28.839208754759799</v>
      </c>
      <c r="H34">
        <v>26432</v>
      </c>
      <c r="J34" s="107">
        <f>VALUE(FIXED(IF(SUM(D32:D36)&lt;N!$C$2,"",Support!C34),1))</f>
        <v>28.1</v>
      </c>
      <c r="K34" s="107">
        <f>VALUE(FIXED(IF(SUM(F32:F36)&lt;N!$C$2,"",Support!E34),1))</f>
        <v>30</v>
      </c>
      <c r="L34" s="107">
        <f>VALUE(FIXED(IF(SUM(H32:H36)&lt;N!$C$2,"",Support!G34),1))</f>
        <v>28.8</v>
      </c>
      <c r="N34" s="28">
        <f t="shared" ref="N34:P38" si="9">J46</f>
        <v>5.9</v>
      </c>
      <c r="O34" s="28">
        <f t="shared" si="9"/>
        <v>9.1</v>
      </c>
      <c r="P34" s="28">
        <f t="shared" si="9"/>
        <v>7.3</v>
      </c>
    </row>
    <row r="35" spans="1:16" x14ac:dyDescent="0.25">
      <c r="B35" t="s">
        <v>333</v>
      </c>
      <c r="C35">
        <v>37.503872296226106</v>
      </c>
      <c r="D35">
        <v>20581</v>
      </c>
      <c r="E35">
        <v>33.848161844681314</v>
      </c>
      <c r="F35">
        <v>12448</v>
      </c>
      <c r="G35">
        <v>36.037009154092061</v>
      </c>
      <c r="H35">
        <v>33029</v>
      </c>
      <c r="J35" s="107">
        <f>VALUE(FIXED(IF(SUM(D32:D36)&lt;N!$C$2,"",Support!C35),1))</f>
        <v>37.5</v>
      </c>
      <c r="K35" s="107">
        <f>VALUE(FIXED(IF(SUM(F32:F36)&lt;N!$C$2,"",Support!E35),1))</f>
        <v>33.799999999999997</v>
      </c>
      <c r="L35" s="107">
        <f>VALUE(FIXED(IF(SUM(H32:H36)&lt;N!$C$2,"",Support!G35),1))</f>
        <v>36</v>
      </c>
      <c r="N35" s="28">
        <f t="shared" si="9"/>
        <v>13.4</v>
      </c>
      <c r="O35" s="28">
        <f t="shared" si="9"/>
        <v>17</v>
      </c>
      <c r="P35" s="28">
        <f t="shared" si="9"/>
        <v>15</v>
      </c>
    </row>
    <row r="36" spans="1:16" x14ac:dyDescent="0.25">
      <c r="B36" t="s">
        <v>334</v>
      </c>
      <c r="C36">
        <v>23.12626419082676</v>
      </c>
      <c r="D36">
        <v>12691</v>
      </c>
      <c r="E36">
        <v>19.417554927126385</v>
      </c>
      <c r="F36">
        <v>7141</v>
      </c>
      <c r="G36">
        <v>21.638135140148169</v>
      </c>
      <c r="H36">
        <v>19832</v>
      </c>
      <c r="J36" s="107">
        <f>VALUE(FIXED(IF(SUM(D32:D36)&lt;N!$C$2,"",Support!C36),1))</f>
        <v>23.1</v>
      </c>
      <c r="K36" s="107">
        <f>VALUE(FIXED(IF(SUM(F32:F36)&lt;N!$C$2,"",Support!E36),1))</f>
        <v>19.399999999999999</v>
      </c>
      <c r="L36" s="107">
        <f>VALUE(FIXED(IF(SUM(H32:H36)&lt;N!$C$2,"",Support!G36),1))</f>
        <v>21.6</v>
      </c>
      <c r="N36" s="28">
        <f t="shared" si="9"/>
        <v>33.9</v>
      </c>
      <c r="O36" s="28">
        <f t="shared" si="9"/>
        <v>33.1</v>
      </c>
      <c r="P36" s="28">
        <f t="shared" si="9"/>
        <v>33.5</v>
      </c>
    </row>
    <row r="37" spans="1:16" x14ac:dyDescent="0.25">
      <c r="B37" t="s">
        <v>374</v>
      </c>
      <c r="C37">
        <v>0</v>
      </c>
      <c r="D37">
        <v>9599</v>
      </c>
      <c r="E37">
        <v>0</v>
      </c>
      <c r="F37">
        <v>6402</v>
      </c>
      <c r="G37">
        <v>0</v>
      </c>
      <c r="H37">
        <v>16001</v>
      </c>
      <c r="J37" s="109"/>
      <c r="K37" s="109"/>
      <c r="L37" s="109"/>
      <c r="N37" s="28">
        <f t="shared" si="9"/>
        <v>29.5</v>
      </c>
      <c r="O37" s="28">
        <f t="shared" si="9"/>
        <v>25.5</v>
      </c>
      <c r="P37" s="28">
        <f t="shared" si="9"/>
        <v>27.7</v>
      </c>
    </row>
    <row r="38" spans="1:16" x14ac:dyDescent="0.25">
      <c r="B38" t="s">
        <v>335</v>
      </c>
      <c r="C38">
        <v>0</v>
      </c>
      <c r="D38">
        <v>791</v>
      </c>
      <c r="E38">
        <v>0</v>
      </c>
      <c r="F38">
        <v>495</v>
      </c>
      <c r="G38">
        <v>0</v>
      </c>
      <c r="H38">
        <v>1286</v>
      </c>
      <c r="J38" s="109"/>
      <c r="K38" s="109"/>
      <c r="L38" s="109"/>
      <c r="N38" s="28">
        <f t="shared" si="9"/>
        <v>17.399999999999999</v>
      </c>
      <c r="O38" s="28">
        <f t="shared" si="9"/>
        <v>15.4</v>
      </c>
      <c r="P38" s="28">
        <f t="shared" si="9"/>
        <v>16.5</v>
      </c>
    </row>
    <row r="39" spans="1:16" x14ac:dyDescent="0.25">
      <c r="A39" t="s">
        <v>376</v>
      </c>
      <c r="B39" t="s">
        <v>330</v>
      </c>
      <c r="C39">
        <v>4.3784270398559624</v>
      </c>
      <c r="D39">
        <v>1070</v>
      </c>
      <c r="E39">
        <v>6.1960232978509744</v>
      </c>
      <c r="F39">
        <v>1234</v>
      </c>
      <c r="G39">
        <v>5.1945709518870906</v>
      </c>
      <c r="H39">
        <v>2304</v>
      </c>
      <c r="J39" s="107">
        <f>VALUE(FIXED(IF(SUM(D39:D43)&lt;N!$C$2,"",Support!C39),1))</f>
        <v>4.4000000000000004</v>
      </c>
      <c r="K39" s="107">
        <f>VALUE(FIXED(IF(SUM(F39:F43)&lt;N!$C$2,"",Support!E39),1))</f>
        <v>6.2</v>
      </c>
      <c r="L39" s="107">
        <f>VALUE(FIXED(IF(SUM(H39:H43)&lt;N!$C$2,"",Support!G39),1))</f>
        <v>5.2</v>
      </c>
      <c r="N39" s="28">
        <f t="shared" ref="N39:P43" si="10">J53</f>
        <v>1.5</v>
      </c>
      <c r="O39" s="28">
        <f t="shared" si="10"/>
        <v>2.4</v>
      </c>
      <c r="P39" s="28">
        <f t="shared" si="10"/>
        <v>1.9</v>
      </c>
    </row>
    <row r="40" spans="1:16" x14ac:dyDescent="0.25">
      <c r="B40" t="s">
        <v>331</v>
      </c>
      <c r="C40">
        <v>14.178738030935428</v>
      </c>
      <c r="D40">
        <v>3465</v>
      </c>
      <c r="E40">
        <v>17.242418156256278</v>
      </c>
      <c r="F40">
        <v>3434</v>
      </c>
      <c r="G40">
        <v>15.554403210533435</v>
      </c>
      <c r="H40">
        <v>6899</v>
      </c>
      <c r="J40" s="107">
        <f>VALUE(FIXED(IF(SUM(D39:D43)&lt;N!$C$2,"",Support!C40),1))</f>
        <v>14.2</v>
      </c>
      <c r="K40" s="107">
        <f>VALUE(FIXED(IF(SUM(F39:F43)&lt;N!$C$2,"",Support!E40),1))</f>
        <v>17.2</v>
      </c>
      <c r="L40" s="107">
        <f>VALUE(FIXED(IF(SUM(H39:H43)&lt;N!$C$2,"",Support!G40),1))</f>
        <v>15.6</v>
      </c>
      <c r="N40" s="28">
        <f t="shared" si="10"/>
        <v>7.1</v>
      </c>
      <c r="O40" s="28">
        <f t="shared" si="10"/>
        <v>9.5</v>
      </c>
      <c r="P40" s="28">
        <f t="shared" si="10"/>
        <v>8.1</v>
      </c>
    </row>
    <row r="41" spans="1:16" x14ac:dyDescent="0.25">
      <c r="B41" t="s">
        <v>332</v>
      </c>
      <c r="C41">
        <v>34.421802111465752</v>
      </c>
      <c r="D41">
        <v>8412</v>
      </c>
      <c r="E41">
        <v>34.464751958224547</v>
      </c>
      <c r="F41">
        <v>6864</v>
      </c>
      <c r="G41">
        <v>34.44108761329305</v>
      </c>
      <c r="H41">
        <v>15276</v>
      </c>
      <c r="J41" s="107">
        <f>VALUE(FIXED(IF(SUM(D39:D43)&lt;N!$C$2,"",Support!C41),1))</f>
        <v>34.4</v>
      </c>
      <c r="K41" s="107">
        <f>VALUE(FIXED(IF(SUM(F39:F43)&lt;N!$C$2,"",Support!E41),1))</f>
        <v>34.5</v>
      </c>
      <c r="L41" s="107">
        <f>VALUE(FIXED(IF(SUM(H39:H43)&lt;N!$C$2,"",Support!G41),1))</f>
        <v>34.4</v>
      </c>
      <c r="N41" s="28">
        <f t="shared" si="10"/>
        <v>30.6</v>
      </c>
      <c r="O41" s="28">
        <f t="shared" si="10"/>
        <v>30.8</v>
      </c>
      <c r="P41" s="28">
        <f t="shared" si="10"/>
        <v>30.7</v>
      </c>
    </row>
    <row r="42" spans="1:16" x14ac:dyDescent="0.25">
      <c r="B42" t="s">
        <v>333</v>
      </c>
      <c r="C42">
        <v>30.612161388002292</v>
      </c>
      <c r="D42">
        <v>7481</v>
      </c>
      <c r="E42">
        <v>27.791725246033341</v>
      </c>
      <c r="F42">
        <v>5535</v>
      </c>
      <c r="G42">
        <v>29.345718537223249</v>
      </c>
      <c r="H42">
        <v>13016</v>
      </c>
      <c r="J42" s="107">
        <f>VALUE(FIXED(IF(SUM(D39:D43)&lt;N!$C$2,"",Support!C42),1))</f>
        <v>30.6</v>
      </c>
      <c r="K42" s="107">
        <f>VALUE(FIXED(IF(SUM(F39:F43)&lt;N!$C$2,"",Support!E42),1))</f>
        <v>27.8</v>
      </c>
      <c r="L42" s="107">
        <f>VALUE(FIXED(IF(SUM(H39:H43)&lt;N!$C$2,"",Support!G42),1))</f>
        <v>29.3</v>
      </c>
      <c r="N42" s="28">
        <f t="shared" si="10"/>
        <v>39.299999999999997</v>
      </c>
      <c r="O42" s="28">
        <f t="shared" si="10"/>
        <v>37.200000000000003</v>
      </c>
      <c r="P42" s="28">
        <f t="shared" si="10"/>
        <v>38.4</v>
      </c>
    </row>
    <row r="43" spans="1:16" x14ac:dyDescent="0.25">
      <c r="B43" t="s">
        <v>334</v>
      </c>
      <c r="C43">
        <v>16.408871429740568</v>
      </c>
      <c r="D43">
        <v>4010</v>
      </c>
      <c r="E43">
        <v>14.305081341634866</v>
      </c>
      <c r="F43">
        <v>2849</v>
      </c>
      <c r="G43">
        <v>15.464219687063174</v>
      </c>
      <c r="H43">
        <v>6859</v>
      </c>
      <c r="J43" s="107">
        <f>VALUE(FIXED(IF(SUM(D39:D43)&lt;N!$C$2,"",Support!C43),1))</f>
        <v>16.399999999999999</v>
      </c>
      <c r="K43" s="107">
        <f>VALUE(FIXED(IF(SUM(F39:F43)&lt;N!$C$2,"",Support!E43),1))</f>
        <v>14.3</v>
      </c>
      <c r="L43" s="107">
        <f>VALUE(FIXED(IF(SUM(H39:H43)&lt;N!$C$2,"",Support!G43),1))</f>
        <v>15.5</v>
      </c>
      <c r="N43" s="28">
        <f t="shared" si="10"/>
        <v>21.4</v>
      </c>
      <c r="O43" s="28">
        <f t="shared" si="10"/>
        <v>20</v>
      </c>
      <c r="P43" s="28">
        <f t="shared" si="10"/>
        <v>20.8</v>
      </c>
    </row>
    <row r="44" spans="1:16" x14ac:dyDescent="0.25">
      <c r="B44" t="s">
        <v>374</v>
      </c>
      <c r="C44">
        <v>0</v>
      </c>
      <c r="D44">
        <v>40124</v>
      </c>
      <c r="E44">
        <v>0</v>
      </c>
      <c r="F44">
        <v>23290</v>
      </c>
      <c r="G44">
        <v>0</v>
      </c>
      <c r="H44">
        <v>63414</v>
      </c>
      <c r="J44" s="109"/>
      <c r="K44" s="109"/>
      <c r="L44" s="109"/>
      <c r="N44" s="28">
        <f t="shared" ref="N44:P48" si="11">J60</f>
        <v>2.1</v>
      </c>
      <c r="O44" s="28">
        <f t="shared" si="11"/>
        <v>3.7</v>
      </c>
      <c r="P44" s="28">
        <f t="shared" si="11"/>
        <v>2.8</v>
      </c>
    </row>
    <row r="45" spans="1:16" x14ac:dyDescent="0.25">
      <c r="B45" t="s">
        <v>335</v>
      </c>
      <c r="C45">
        <v>0</v>
      </c>
      <c r="D45">
        <v>705</v>
      </c>
      <c r="E45">
        <v>0</v>
      </c>
      <c r="F45">
        <v>467</v>
      </c>
      <c r="G45">
        <v>0</v>
      </c>
      <c r="H45">
        <v>1172</v>
      </c>
      <c r="J45" s="109"/>
      <c r="K45" s="109"/>
      <c r="L45" s="109"/>
      <c r="N45" s="28">
        <f t="shared" si="11"/>
        <v>6.3</v>
      </c>
      <c r="O45" s="28">
        <f t="shared" si="11"/>
        <v>8.6</v>
      </c>
      <c r="P45" s="28">
        <f t="shared" si="11"/>
        <v>7.2</v>
      </c>
    </row>
    <row r="46" spans="1:16" x14ac:dyDescent="0.25">
      <c r="A46" t="s">
        <v>377</v>
      </c>
      <c r="B46" t="s">
        <v>330</v>
      </c>
      <c r="C46">
        <v>5.8937198067632854</v>
      </c>
      <c r="D46">
        <v>1403</v>
      </c>
      <c r="E46">
        <v>9.0913731495661043</v>
      </c>
      <c r="F46">
        <v>1781</v>
      </c>
      <c r="G46">
        <v>7.3372508353496944</v>
      </c>
      <c r="H46">
        <v>3184</v>
      </c>
      <c r="J46" s="107">
        <f>VALUE(FIXED(IF(SUM(D46:D50)&lt;N!$C$2,"",Support!C46),1))</f>
        <v>5.9</v>
      </c>
      <c r="K46" s="107">
        <f>VALUE(FIXED(IF(SUM(F46:F50)&lt;N!$C$2,"",Support!E46),1))</f>
        <v>9.1</v>
      </c>
      <c r="L46" s="107">
        <f>VALUE(FIXED(IF(SUM(H46:H50)&lt;N!$C$2,"",Support!G46),1))</f>
        <v>7.3</v>
      </c>
      <c r="N46" s="28">
        <f t="shared" si="11"/>
        <v>27.7</v>
      </c>
      <c r="O46" s="28">
        <f t="shared" si="11"/>
        <v>28.6</v>
      </c>
      <c r="P46" s="28">
        <f t="shared" si="11"/>
        <v>28</v>
      </c>
    </row>
    <row r="47" spans="1:16" x14ac:dyDescent="0.25">
      <c r="B47" t="s">
        <v>331</v>
      </c>
      <c r="C47">
        <v>13.358538122243226</v>
      </c>
      <c r="D47">
        <v>3180</v>
      </c>
      <c r="E47">
        <v>16.967840735068911</v>
      </c>
      <c r="F47">
        <v>3324</v>
      </c>
      <c r="G47">
        <v>14.987901832008296</v>
      </c>
      <c r="H47">
        <v>6504</v>
      </c>
      <c r="J47" s="107">
        <f>VALUE(FIXED(IF(SUM(D46:D50)&lt;N!$C$2,"",Support!C47),1))</f>
        <v>13.4</v>
      </c>
      <c r="K47" s="107">
        <f>VALUE(FIXED(IF(SUM(F46:F50)&lt;N!$C$2,"",Support!E47),1))</f>
        <v>17</v>
      </c>
      <c r="L47" s="107">
        <f>VALUE(FIXED(IF(SUM(H46:H50)&lt;N!$C$2,"",Support!G47),1))</f>
        <v>15</v>
      </c>
      <c r="N47" s="28">
        <f t="shared" si="11"/>
        <v>39</v>
      </c>
      <c r="O47" s="28">
        <f t="shared" si="11"/>
        <v>36.4</v>
      </c>
      <c r="P47" s="28">
        <f t="shared" si="11"/>
        <v>37.9</v>
      </c>
    </row>
    <row r="48" spans="1:16" x14ac:dyDescent="0.25">
      <c r="B48" t="s">
        <v>332</v>
      </c>
      <c r="C48">
        <v>33.850031505986138</v>
      </c>
      <c r="D48">
        <v>8058</v>
      </c>
      <c r="E48">
        <v>33.057682491066871</v>
      </c>
      <c r="F48">
        <v>6476</v>
      </c>
      <c r="G48">
        <v>33.492337826938588</v>
      </c>
      <c r="H48">
        <v>14534</v>
      </c>
      <c r="J48" s="107">
        <f>VALUE(FIXED(IF(SUM(D46:D50)&lt;N!$C$2,"",Support!C48),1))</f>
        <v>33.9</v>
      </c>
      <c r="K48" s="107">
        <f>VALUE(FIXED(IF(SUM(F46:F50)&lt;N!$C$2,"",Support!E48),1))</f>
        <v>33.1</v>
      </c>
      <c r="L48" s="107">
        <f>VALUE(FIXED(IF(SUM(H46:H50)&lt;N!$C$2,"",Support!G48),1))</f>
        <v>33.5</v>
      </c>
      <c r="N48" s="28">
        <f t="shared" si="11"/>
        <v>25</v>
      </c>
      <c r="O48" s="28">
        <f t="shared" si="11"/>
        <v>22.8</v>
      </c>
      <c r="P48" s="28">
        <f t="shared" si="11"/>
        <v>24.1</v>
      </c>
    </row>
    <row r="49" spans="1:16" x14ac:dyDescent="0.25">
      <c r="B49" t="s">
        <v>333</v>
      </c>
      <c r="C49">
        <v>29.527410207939507</v>
      </c>
      <c r="D49">
        <v>7029</v>
      </c>
      <c r="E49">
        <v>25.461970393057683</v>
      </c>
      <c r="F49">
        <v>4988</v>
      </c>
      <c r="G49">
        <v>27.692130429773016</v>
      </c>
      <c r="H49">
        <v>12017</v>
      </c>
      <c r="J49" s="107">
        <f>VALUE(FIXED(IF(SUM(D46:D50)&lt;N!$C$2,"",Support!C49),1))</f>
        <v>29.5</v>
      </c>
      <c r="K49" s="107">
        <f>VALUE(FIXED(IF(SUM(F46:F50)&lt;N!$C$2,"",Support!E49),1))</f>
        <v>25.5</v>
      </c>
      <c r="L49" s="107">
        <f>VALUE(FIXED(IF(SUM(H46:H50)&lt;N!$C$2,"",Support!G49),1))</f>
        <v>27.7</v>
      </c>
      <c r="N49" s="28">
        <f t="shared" ref="N49:P53" si="12">J67</f>
        <v>4.2</v>
      </c>
      <c r="O49" s="28">
        <f t="shared" si="12"/>
        <v>5.7</v>
      </c>
      <c r="P49" s="28">
        <f t="shared" si="12"/>
        <v>4.8</v>
      </c>
    </row>
    <row r="50" spans="1:16" x14ac:dyDescent="0.25">
      <c r="B50" t="s">
        <v>334</v>
      </c>
      <c r="C50">
        <v>17.370300357067844</v>
      </c>
      <c r="D50">
        <v>4135</v>
      </c>
      <c r="E50">
        <v>15.421133231240429</v>
      </c>
      <c r="F50">
        <v>3021</v>
      </c>
      <c r="G50">
        <v>16.490379075930406</v>
      </c>
      <c r="H50">
        <v>7156</v>
      </c>
      <c r="J50" s="107">
        <f>VALUE(FIXED(IF(SUM(D46:D50)&lt;N!$C$2,"",Support!C50),1))</f>
        <v>17.399999999999999</v>
      </c>
      <c r="K50" s="107">
        <f>VALUE(FIXED(IF(SUM(F46:F50)&lt;N!$C$2,"",Support!E50),1))</f>
        <v>15.4</v>
      </c>
      <c r="L50" s="107">
        <f>VALUE(FIXED(IF(SUM(H46:H50)&lt;N!$C$2,"",Support!G50),1))</f>
        <v>16.5</v>
      </c>
      <c r="N50" s="28">
        <f t="shared" si="12"/>
        <v>11.3</v>
      </c>
      <c r="O50" s="28">
        <f t="shared" si="12"/>
        <v>13.6</v>
      </c>
      <c r="P50" s="28">
        <f t="shared" si="12"/>
        <v>12.3</v>
      </c>
    </row>
    <row r="51" spans="1:16" x14ac:dyDescent="0.25">
      <c r="B51" t="s">
        <v>374</v>
      </c>
      <c r="C51">
        <v>0</v>
      </c>
      <c r="D51">
        <v>40664</v>
      </c>
      <c r="E51">
        <v>0</v>
      </c>
      <c r="F51">
        <v>23567</v>
      </c>
      <c r="G51">
        <v>0</v>
      </c>
      <c r="H51">
        <v>64231</v>
      </c>
      <c r="J51" s="109"/>
      <c r="K51" s="109"/>
      <c r="L51" s="109"/>
      <c r="N51" s="28">
        <f t="shared" si="12"/>
        <v>31</v>
      </c>
      <c r="O51" s="28">
        <f t="shared" si="12"/>
        <v>31.7</v>
      </c>
      <c r="P51" s="28">
        <f t="shared" si="12"/>
        <v>31.3</v>
      </c>
    </row>
    <row r="52" spans="1:16" x14ac:dyDescent="0.25">
      <c r="B52" t="s">
        <v>335</v>
      </c>
      <c r="C52">
        <v>0</v>
      </c>
      <c r="D52">
        <v>798</v>
      </c>
      <c r="E52">
        <v>0</v>
      </c>
      <c r="F52">
        <v>516</v>
      </c>
      <c r="G52">
        <v>0</v>
      </c>
      <c r="H52">
        <v>1314</v>
      </c>
      <c r="J52" s="109"/>
      <c r="K52" s="109"/>
      <c r="L52" s="109"/>
      <c r="N52" s="28">
        <f t="shared" si="12"/>
        <v>32.200000000000003</v>
      </c>
      <c r="O52" s="28">
        <f t="shared" si="12"/>
        <v>29.4</v>
      </c>
      <c r="P52" s="28">
        <f t="shared" si="12"/>
        <v>31</v>
      </c>
    </row>
    <row r="53" spans="1:16" x14ac:dyDescent="0.25">
      <c r="A53" t="s">
        <v>378</v>
      </c>
      <c r="B53" t="s">
        <v>330</v>
      </c>
      <c r="C53">
        <v>1.5157575629986737</v>
      </c>
      <c r="D53">
        <v>720</v>
      </c>
      <c r="E53">
        <v>2.4371140231962647</v>
      </c>
      <c r="F53">
        <v>809</v>
      </c>
      <c r="G53">
        <v>1.8947655398037078</v>
      </c>
      <c r="H53">
        <v>1529</v>
      </c>
      <c r="J53" s="107">
        <f>VALUE(FIXED(IF(SUM(D53:D57)&lt;N!$C$2,"",Support!C53),1))</f>
        <v>1.5</v>
      </c>
      <c r="K53" s="107">
        <f>VALUE(FIXED(IF(SUM(F53:F57)&lt;N!$C$2,"",Support!E53),1))</f>
        <v>2.4</v>
      </c>
      <c r="L53" s="107">
        <f>VALUE(FIXED(IF(SUM(H53:H57)&lt;N!$C$2,"",Support!G53),1))</f>
        <v>1.9</v>
      </c>
      <c r="N53" s="28">
        <f t="shared" si="12"/>
        <v>21.4</v>
      </c>
      <c r="O53" s="28">
        <f t="shared" si="12"/>
        <v>19.7</v>
      </c>
      <c r="P53" s="28">
        <f t="shared" si="12"/>
        <v>20.7</v>
      </c>
    </row>
    <row r="54" spans="1:16" x14ac:dyDescent="0.25">
      <c r="B54" t="s">
        <v>331</v>
      </c>
      <c r="C54">
        <v>7.1177448895812718</v>
      </c>
      <c r="D54">
        <v>3381</v>
      </c>
      <c r="E54">
        <v>9.5345684591052873</v>
      </c>
      <c r="F54">
        <v>3165</v>
      </c>
      <c r="G54">
        <v>8.1119262416972333</v>
      </c>
      <c r="H54">
        <v>6546</v>
      </c>
      <c r="J54" s="107">
        <f>VALUE(FIXED(IF(SUM(D53:D57)&lt;N!$C$2,"",Support!C54),1))</f>
        <v>7.1</v>
      </c>
      <c r="K54" s="107">
        <f>VALUE(FIXED(IF(SUM(F53:F57)&lt;N!$C$2,"",Support!E54),1))</f>
        <v>9.5</v>
      </c>
      <c r="L54" s="107">
        <f>VALUE(FIXED(IF(SUM(H53:H57)&lt;N!$C$2,"",Support!G54),1))</f>
        <v>8.1</v>
      </c>
      <c r="N54" s="28">
        <f t="shared" ref="N54:P58" si="13">J74</f>
        <v>5</v>
      </c>
      <c r="O54" s="28">
        <f t="shared" si="13"/>
        <v>7.1</v>
      </c>
      <c r="P54" s="28">
        <f t="shared" si="13"/>
        <v>5.9</v>
      </c>
    </row>
    <row r="55" spans="1:16" x14ac:dyDescent="0.25">
      <c r="B55" t="s">
        <v>332</v>
      </c>
      <c r="C55">
        <v>30.609881897223218</v>
      </c>
      <c r="D55">
        <v>14540</v>
      </c>
      <c r="E55">
        <v>30.845006778129235</v>
      </c>
      <c r="F55">
        <v>10239</v>
      </c>
      <c r="G55">
        <v>30.706602557747598</v>
      </c>
      <c r="H55">
        <v>24779</v>
      </c>
      <c r="J55" s="107">
        <f>VALUE(FIXED(IF(SUM(D53:D57)&lt;N!$C$2,"",Support!C55),1))</f>
        <v>30.6</v>
      </c>
      <c r="K55" s="107">
        <f>VALUE(FIXED(IF(SUM(F53:F57)&lt;N!$C$2,"",Support!E55),1))</f>
        <v>30.8</v>
      </c>
      <c r="L55" s="107">
        <f>VALUE(FIXED(IF(SUM(H53:H57)&lt;N!$C$2,"",Support!G55),1))</f>
        <v>30.7</v>
      </c>
      <c r="N55" s="28">
        <f t="shared" si="13"/>
        <v>10.8</v>
      </c>
      <c r="O55" s="28">
        <f t="shared" si="13"/>
        <v>12.9</v>
      </c>
      <c r="P55" s="28">
        <f t="shared" si="13"/>
        <v>11.7</v>
      </c>
    </row>
    <row r="56" spans="1:16" x14ac:dyDescent="0.25">
      <c r="B56" t="s">
        <v>333</v>
      </c>
      <c r="C56">
        <v>39.336013978653078</v>
      </c>
      <c r="D56">
        <v>18685</v>
      </c>
      <c r="E56">
        <v>37.150173218858264</v>
      </c>
      <c r="F56">
        <v>12332</v>
      </c>
      <c r="G56">
        <v>38.436849410131856</v>
      </c>
      <c r="H56">
        <v>31017</v>
      </c>
      <c r="J56" s="107">
        <f>VALUE(FIXED(IF(SUM(D53:D57)&lt;N!$C$2,"",Support!C56),1))</f>
        <v>39.299999999999997</v>
      </c>
      <c r="K56" s="107">
        <f>VALUE(FIXED(IF(SUM(F53:F57)&lt;N!$C$2,"",Support!E56),1))</f>
        <v>37.200000000000003</v>
      </c>
      <c r="L56" s="107">
        <f>VALUE(FIXED(IF(SUM(H53:H57)&lt;N!$C$2,"",Support!G56),1))</f>
        <v>38.4</v>
      </c>
      <c r="N56" s="28">
        <f t="shared" si="13"/>
        <v>30.4</v>
      </c>
      <c r="O56" s="28">
        <f t="shared" si="13"/>
        <v>29.1</v>
      </c>
      <c r="P56" s="28">
        <f t="shared" si="13"/>
        <v>29.8</v>
      </c>
    </row>
    <row r="57" spans="1:16" x14ac:dyDescent="0.25">
      <c r="B57" t="s">
        <v>334</v>
      </c>
      <c r="C57">
        <v>21.420601671543757</v>
      </c>
      <c r="D57">
        <v>10175</v>
      </c>
      <c r="E57">
        <v>20.033137520710952</v>
      </c>
      <c r="F57">
        <v>6650</v>
      </c>
      <c r="G57">
        <v>20.849856250619609</v>
      </c>
      <c r="H57">
        <v>16825</v>
      </c>
      <c r="J57" s="107">
        <f>VALUE(FIXED(IF(SUM(D53:D57)&lt;N!$C$2,"",Support!C57),1))</f>
        <v>21.4</v>
      </c>
      <c r="K57" s="107">
        <f>VALUE(FIXED(IF(SUM(F53:F57)&lt;N!$C$2,"",Support!E57),1))</f>
        <v>20</v>
      </c>
      <c r="L57" s="107">
        <f>VALUE(FIXED(IF(SUM(H53:H57)&lt;N!$C$2,"",Support!G57),1))</f>
        <v>20.8</v>
      </c>
      <c r="N57" s="28">
        <f t="shared" si="13"/>
        <v>30.7</v>
      </c>
      <c r="O57" s="28">
        <f t="shared" si="13"/>
        <v>28.9</v>
      </c>
      <c r="P57" s="28">
        <f t="shared" si="13"/>
        <v>29.9</v>
      </c>
    </row>
    <row r="58" spans="1:16" x14ac:dyDescent="0.25">
      <c r="B58" t="s">
        <v>374</v>
      </c>
      <c r="C58">
        <v>0</v>
      </c>
      <c r="D58">
        <v>16799</v>
      </c>
      <c r="E58">
        <v>0</v>
      </c>
      <c r="F58">
        <v>9857</v>
      </c>
      <c r="G58">
        <v>0</v>
      </c>
      <c r="H58">
        <v>26656</v>
      </c>
      <c r="J58" s="109"/>
      <c r="K58" s="109"/>
      <c r="L58" s="109"/>
      <c r="N58" s="28">
        <f t="shared" si="13"/>
        <v>23.1</v>
      </c>
      <c r="O58" s="28">
        <f t="shared" si="13"/>
        <v>22</v>
      </c>
      <c r="P58" s="28">
        <f t="shared" si="13"/>
        <v>22.7</v>
      </c>
    </row>
    <row r="59" spans="1:16" x14ac:dyDescent="0.25">
      <c r="B59" t="s">
        <v>335</v>
      </c>
      <c r="C59">
        <v>0</v>
      </c>
      <c r="D59">
        <v>967</v>
      </c>
      <c r="E59">
        <v>0</v>
      </c>
      <c r="F59">
        <v>621</v>
      </c>
      <c r="G59">
        <v>0</v>
      </c>
      <c r="H59">
        <v>1588</v>
      </c>
      <c r="J59" s="109"/>
      <c r="K59" s="109"/>
      <c r="L59" s="109"/>
      <c r="N59" s="28">
        <f t="shared" ref="N59:P63" si="14">J81</f>
        <v>44.6</v>
      </c>
      <c r="O59" s="28">
        <f t="shared" si="14"/>
        <v>47.2</v>
      </c>
      <c r="P59" s="28">
        <f t="shared" si="14"/>
        <v>45.7</v>
      </c>
    </row>
    <row r="60" spans="1:16" x14ac:dyDescent="0.25">
      <c r="A60" t="s">
        <v>379</v>
      </c>
      <c r="B60" t="s">
        <v>330</v>
      </c>
      <c r="C60">
        <v>2.109704641350211</v>
      </c>
      <c r="D60">
        <v>995</v>
      </c>
      <c r="E60">
        <v>3.6789398844280399</v>
      </c>
      <c r="F60">
        <v>1216</v>
      </c>
      <c r="G60">
        <v>2.7563079684850904</v>
      </c>
      <c r="H60">
        <v>2211</v>
      </c>
      <c r="J60" s="107">
        <f>VALUE(FIXED(IF(SUM(D60:D64)&lt;N!$C$2,"",Support!C60),1))</f>
        <v>2.1</v>
      </c>
      <c r="K60" s="107">
        <f>VALUE(FIXED(IF(SUM(F60:F64)&lt;N!$C$2,"",Support!E60),1))</f>
        <v>3.7</v>
      </c>
      <c r="L60" s="107">
        <f>VALUE(FIXED(IF(SUM(H60:H64)&lt;N!$C$2,"",Support!G60),1))</f>
        <v>2.8</v>
      </c>
      <c r="N60" s="28">
        <f t="shared" si="14"/>
        <v>19.899999999999999</v>
      </c>
      <c r="O60" s="28">
        <f t="shared" si="14"/>
        <v>19.8</v>
      </c>
      <c r="P60" s="28">
        <f t="shared" si="14"/>
        <v>19.899999999999999</v>
      </c>
    </row>
    <row r="61" spans="1:16" x14ac:dyDescent="0.25">
      <c r="B61" t="s">
        <v>331</v>
      </c>
      <c r="C61">
        <v>6.2633844327120833</v>
      </c>
      <c r="D61">
        <v>2954</v>
      </c>
      <c r="E61">
        <v>8.5650319184340304</v>
      </c>
      <c r="F61">
        <v>2831</v>
      </c>
      <c r="G61">
        <v>7.2117781988630698</v>
      </c>
      <c r="H61">
        <v>5785</v>
      </c>
      <c r="J61" s="107">
        <f>VALUE(FIXED(IF(SUM(D60:D64)&lt;N!$C$2,"",Support!C61),1))</f>
        <v>6.3</v>
      </c>
      <c r="K61" s="107">
        <f>VALUE(FIXED(IF(SUM(F60:F64)&lt;N!$C$2,"",Support!E61),1))</f>
        <v>8.6</v>
      </c>
      <c r="L61" s="107">
        <f>VALUE(FIXED(IF(SUM(H60:H64)&lt;N!$C$2,"",Support!G61),1))</f>
        <v>7.2</v>
      </c>
      <c r="N61" s="28">
        <f t="shared" si="14"/>
        <v>19.399999999999999</v>
      </c>
      <c r="O61" s="28">
        <f t="shared" si="14"/>
        <v>18.100000000000001</v>
      </c>
      <c r="P61" s="28">
        <f t="shared" si="14"/>
        <v>18.899999999999999</v>
      </c>
    </row>
    <row r="62" spans="1:16" x14ac:dyDescent="0.25">
      <c r="B62" t="s">
        <v>332</v>
      </c>
      <c r="C62">
        <v>27.667875241184827</v>
      </c>
      <c r="D62">
        <v>13049</v>
      </c>
      <c r="E62">
        <v>28.587420203914924</v>
      </c>
      <c r="F62">
        <v>9449</v>
      </c>
      <c r="G62">
        <v>28.046773710980354</v>
      </c>
      <c r="H62">
        <v>22498</v>
      </c>
      <c r="J62" s="107">
        <f>VALUE(FIXED(IF(SUM(D60:D64)&lt;N!$C$2,"",Support!C62),1))</f>
        <v>27.7</v>
      </c>
      <c r="K62" s="107">
        <f>VALUE(FIXED(IF(SUM(F60:F64)&lt;N!$C$2,"",Support!E62),1))</f>
        <v>28.6</v>
      </c>
      <c r="L62" s="107">
        <f>VALUE(FIXED(IF(SUM(H60:H64)&lt;N!$C$2,"",Support!G62),1))</f>
        <v>28</v>
      </c>
      <c r="N62" s="28">
        <f t="shared" si="14"/>
        <v>9.5</v>
      </c>
      <c r="O62" s="28">
        <f t="shared" si="14"/>
        <v>9.3000000000000007</v>
      </c>
      <c r="P62" s="28">
        <f t="shared" si="14"/>
        <v>9.4</v>
      </c>
    </row>
    <row r="63" spans="1:16" x14ac:dyDescent="0.25">
      <c r="B63" t="s">
        <v>333</v>
      </c>
      <c r="C63">
        <v>38.973347751415304</v>
      </c>
      <c r="D63">
        <v>18381</v>
      </c>
      <c r="E63">
        <v>36.399116570356696</v>
      </c>
      <c r="F63">
        <v>12031</v>
      </c>
      <c r="G63">
        <v>37.912635883115591</v>
      </c>
      <c r="H63">
        <v>30412</v>
      </c>
      <c r="J63" s="107">
        <f>VALUE(FIXED(IF(SUM(D60:D64)&lt;N!$C$2,"",Support!C63),1))</f>
        <v>39</v>
      </c>
      <c r="K63" s="107">
        <f>VALUE(FIXED(IF(SUM(F60:F64)&lt;N!$C$2,"",Support!E63),1))</f>
        <v>36.4</v>
      </c>
      <c r="L63" s="107">
        <f>VALUE(FIXED(IF(SUM(H60:H64)&lt;N!$C$2,"",Support!G63),1))</f>
        <v>37.9</v>
      </c>
      <c r="N63" s="28">
        <f t="shared" si="14"/>
        <v>6.5</v>
      </c>
      <c r="O63" s="28">
        <f t="shared" si="14"/>
        <v>5.7</v>
      </c>
      <c r="P63" s="28">
        <f t="shared" si="14"/>
        <v>6.2</v>
      </c>
    </row>
    <row r="64" spans="1:16" x14ac:dyDescent="0.25">
      <c r="B64" t="s">
        <v>334</v>
      </c>
      <c r="C64">
        <v>24.985687933337573</v>
      </c>
      <c r="D64">
        <v>11784</v>
      </c>
      <c r="E64">
        <v>22.769491422866306</v>
      </c>
      <c r="F64">
        <v>7526</v>
      </c>
      <c r="G64">
        <v>24.072504238555901</v>
      </c>
      <c r="H64">
        <v>19310</v>
      </c>
      <c r="J64" s="107">
        <f>VALUE(FIXED(IF(SUM(D60:D64)&lt;N!$C$2,"",Support!C64),1))</f>
        <v>25</v>
      </c>
      <c r="K64" s="107">
        <f>VALUE(FIXED(IF(SUM(F60:F64)&lt;N!$C$2,"",Support!E64),1))</f>
        <v>22.8</v>
      </c>
      <c r="L64" s="107">
        <f>VALUE(FIXED(IF(SUM(H60:H64)&lt;N!$C$2,"",Support!G64),1))</f>
        <v>24.1</v>
      </c>
      <c r="N64" s="28">
        <f t="shared" ref="N64:P68" si="15">J88</f>
        <v>44.6</v>
      </c>
      <c r="O64" s="28">
        <f t="shared" si="15"/>
        <v>47.2</v>
      </c>
      <c r="P64" s="28">
        <f t="shared" si="15"/>
        <v>45.7</v>
      </c>
    </row>
    <row r="65" spans="1:16" x14ac:dyDescent="0.25">
      <c r="B65" t="s">
        <v>374</v>
      </c>
      <c r="C65">
        <v>0</v>
      </c>
      <c r="D65">
        <v>17095</v>
      </c>
      <c r="E65">
        <v>0</v>
      </c>
      <c r="F65">
        <v>9994</v>
      </c>
      <c r="G65">
        <v>0</v>
      </c>
      <c r="H65">
        <v>27089</v>
      </c>
      <c r="J65" s="109"/>
      <c r="K65" s="109"/>
      <c r="L65" s="109"/>
      <c r="N65" s="28">
        <f t="shared" si="15"/>
        <v>19.899999999999999</v>
      </c>
      <c r="O65" s="28">
        <f t="shared" si="15"/>
        <v>19.8</v>
      </c>
      <c r="P65" s="28">
        <f t="shared" si="15"/>
        <v>19.899999999999999</v>
      </c>
    </row>
    <row r="66" spans="1:16" x14ac:dyDescent="0.25">
      <c r="B66" t="s">
        <v>335</v>
      </c>
      <c r="C66">
        <v>0</v>
      </c>
      <c r="D66">
        <v>1009</v>
      </c>
      <c r="E66">
        <v>0</v>
      </c>
      <c r="F66">
        <v>626</v>
      </c>
      <c r="G66">
        <v>0</v>
      </c>
      <c r="H66">
        <v>1635</v>
      </c>
      <c r="J66" s="109"/>
      <c r="K66" s="109"/>
      <c r="L66" s="109"/>
      <c r="N66" s="28">
        <f t="shared" si="15"/>
        <v>19.399999999999999</v>
      </c>
      <c r="O66" s="28">
        <f t="shared" si="15"/>
        <v>18.100000000000001</v>
      </c>
      <c r="P66" s="28">
        <f t="shared" si="15"/>
        <v>18.899999999999999</v>
      </c>
    </row>
    <row r="67" spans="1:16" x14ac:dyDescent="0.25">
      <c r="A67" t="s">
        <v>380</v>
      </c>
      <c r="B67" t="s">
        <v>330</v>
      </c>
      <c r="C67">
        <v>4.1554461881326032</v>
      </c>
      <c r="D67">
        <v>895</v>
      </c>
      <c r="E67">
        <v>5.6600052590060477</v>
      </c>
      <c r="F67">
        <v>861</v>
      </c>
      <c r="G67">
        <v>4.778231292517007</v>
      </c>
      <c r="H67">
        <v>1756</v>
      </c>
      <c r="J67" s="107">
        <f>VALUE(FIXED(IF(SUM(D67:D71)&lt;N!$C$2,"",Support!C67),1))</f>
        <v>4.2</v>
      </c>
      <c r="K67" s="107">
        <f>VALUE(FIXED(IF(SUM(F67:F71)&lt;N!$C$2,"",Support!E67),1))</f>
        <v>5.7</v>
      </c>
      <c r="L67" s="107">
        <f>VALUE(FIXED(IF(SUM(H67:H71)&lt;N!$C$2,"",Support!G67),1))</f>
        <v>4.8</v>
      </c>
      <c r="N67" s="28">
        <f t="shared" si="15"/>
        <v>9.5</v>
      </c>
      <c r="O67" s="28">
        <f t="shared" si="15"/>
        <v>9.3000000000000007</v>
      </c>
      <c r="P67" s="28">
        <f t="shared" si="15"/>
        <v>9.4</v>
      </c>
    </row>
    <row r="68" spans="1:16" x14ac:dyDescent="0.25">
      <c r="B68" t="s">
        <v>331</v>
      </c>
      <c r="C68">
        <v>11.32417123224069</v>
      </c>
      <c r="D68">
        <v>2439</v>
      </c>
      <c r="E68">
        <v>13.574809361030765</v>
      </c>
      <c r="F68">
        <v>2065</v>
      </c>
      <c r="G68">
        <v>12.25578231292517</v>
      </c>
      <c r="H68">
        <v>4504</v>
      </c>
      <c r="J68" s="107">
        <f>VALUE(FIXED(IF(SUM(D67:D71)&lt;N!$C$2,"",Support!C68),1))</f>
        <v>11.3</v>
      </c>
      <c r="K68" s="107">
        <f>VALUE(FIXED(IF(SUM(F67:F71)&lt;N!$C$2,"",Support!E68),1))</f>
        <v>13.6</v>
      </c>
      <c r="L68" s="107">
        <f>VALUE(FIXED(IF(SUM(H67:H71)&lt;N!$C$2,"",Support!G68),1))</f>
        <v>12.3</v>
      </c>
      <c r="N68" s="28">
        <f t="shared" si="15"/>
        <v>6.5</v>
      </c>
      <c r="O68" s="28">
        <f t="shared" si="15"/>
        <v>5.7</v>
      </c>
      <c r="P68" s="28">
        <f t="shared" si="15"/>
        <v>6.2</v>
      </c>
    </row>
    <row r="69" spans="1:16" x14ac:dyDescent="0.25">
      <c r="B69" t="s">
        <v>332</v>
      </c>
      <c r="C69">
        <v>30.968520754016158</v>
      </c>
      <c r="D69">
        <v>6670</v>
      </c>
      <c r="E69">
        <v>31.744675256376546</v>
      </c>
      <c r="F69">
        <v>4829</v>
      </c>
      <c r="G69">
        <v>31.289795918367346</v>
      </c>
      <c r="H69">
        <v>11499</v>
      </c>
      <c r="J69" s="107">
        <f>VALUE(FIXED(IF(SUM(D67:D71)&lt;N!$C$2,"",Support!C69),1))</f>
        <v>31</v>
      </c>
      <c r="K69" s="107">
        <f>VALUE(FIXED(IF(SUM(F67:F71)&lt;N!$C$2,"",Support!E69),1))</f>
        <v>31.7</v>
      </c>
      <c r="L69" s="107">
        <f>VALUE(FIXED(IF(SUM(H67:H71)&lt;N!$C$2,"",Support!G69),1))</f>
        <v>31.3</v>
      </c>
      <c r="N69" s="28">
        <f t="shared" ref="N69:P73" si="16">J95</f>
        <v>34.6</v>
      </c>
      <c r="O69" s="28">
        <f t="shared" si="16"/>
        <v>39.1</v>
      </c>
      <c r="P69" s="28">
        <f t="shared" si="16"/>
        <v>36.4</v>
      </c>
    </row>
    <row r="70" spans="1:16" x14ac:dyDescent="0.25">
      <c r="B70" t="s">
        <v>333</v>
      </c>
      <c r="C70">
        <v>32.189618348964622</v>
      </c>
      <c r="D70">
        <v>6933</v>
      </c>
      <c r="E70">
        <v>29.364975019721271</v>
      </c>
      <c r="F70">
        <v>4467</v>
      </c>
      <c r="G70">
        <v>31.020408163265305</v>
      </c>
      <c r="H70">
        <v>11400</v>
      </c>
      <c r="J70" s="107">
        <f>VALUE(FIXED(IF(SUM(D67:D71)&lt;N!$C$2,"",Support!C70),1))</f>
        <v>32.200000000000003</v>
      </c>
      <c r="K70" s="107">
        <f>VALUE(FIXED(IF(SUM(F67:F71)&lt;N!$C$2,"",Support!E70),1))</f>
        <v>29.4</v>
      </c>
      <c r="L70" s="107">
        <f>VALUE(FIXED(IF(SUM(H67:H71)&lt;N!$C$2,"",Support!G70),1))</f>
        <v>31</v>
      </c>
      <c r="N70" s="28">
        <f t="shared" si="16"/>
        <v>13.8</v>
      </c>
      <c r="O70" s="28">
        <f t="shared" si="16"/>
        <v>15.2</v>
      </c>
      <c r="P70" s="28">
        <f t="shared" si="16"/>
        <v>14.3</v>
      </c>
    </row>
    <row r="71" spans="1:16" x14ac:dyDescent="0.25">
      <c r="B71" t="s">
        <v>334</v>
      </c>
      <c r="C71">
        <v>21.362243476645929</v>
      </c>
      <c r="D71">
        <v>4601</v>
      </c>
      <c r="E71">
        <v>19.655535103865368</v>
      </c>
      <c r="F71">
        <v>2990</v>
      </c>
      <c r="G71">
        <v>20.655782312925169</v>
      </c>
      <c r="H71">
        <v>7591</v>
      </c>
      <c r="J71" s="107">
        <f>VALUE(FIXED(IF(SUM(D67:D71)&lt;N!$C$2,"",Support!C71),1))</f>
        <v>21.4</v>
      </c>
      <c r="K71" s="107">
        <f>VALUE(FIXED(IF(SUM(F67:F71)&lt;N!$C$2,"",Support!E71),1))</f>
        <v>19.7</v>
      </c>
      <c r="L71" s="107">
        <f>VALUE(FIXED(IF(SUM(H67:H71)&lt;N!$C$2,"",Support!G71),1))</f>
        <v>20.7</v>
      </c>
      <c r="N71" s="28">
        <f t="shared" si="16"/>
        <v>23.6</v>
      </c>
      <c r="O71" s="28">
        <f t="shared" si="16"/>
        <v>22.2</v>
      </c>
      <c r="P71" s="28">
        <f t="shared" si="16"/>
        <v>23</v>
      </c>
    </row>
    <row r="72" spans="1:16" x14ac:dyDescent="0.25">
      <c r="B72" t="s">
        <v>374</v>
      </c>
      <c r="C72">
        <v>0</v>
      </c>
      <c r="D72">
        <v>42765</v>
      </c>
      <c r="E72">
        <v>0</v>
      </c>
      <c r="F72">
        <v>27846</v>
      </c>
      <c r="G72">
        <v>0</v>
      </c>
      <c r="H72">
        <v>70611</v>
      </c>
      <c r="J72" s="109"/>
      <c r="K72" s="109"/>
      <c r="L72" s="109"/>
      <c r="N72" s="28">
        <f t="shared" si="16"/>
        <v>16.600000000000001</v>
      </c>
      <c r="O72" s="28">
        <f t="shared" si="16"/>
        <v>14</v>
      </c>
      <c r="P72" s="28">
        <f t="shared" si="16"/>
        <v>15.6</v>
      </c>
    </row>
    <row r="73" spans="1:16" x14ac:dyDescent="0.25">
      <c r="B73" t="s">
        <v>335</v>
      </c>
      <c r="C73">
        <v>0</v>
      </c>
      <c r="D73">
        <v>964</v>
      </c>
      <c r="E73">
        <v>0</v>
      </c>
      <c r="F73">
        <v>615</v>
      </c>
      <c r="G73">
        <v>0</v>
      </c>
      <c r="H73">
        <v>1579</v>
      </c>
      <c r="J73" s="109"/>
      <c r="K73" s="109"/>
      <c r="L73" s="109"/>
      <c r="N73" s="28">
        <f t="shared" si="16"/>
        <v>11.4</v>
      </c>
      <c r="O73" s="28">
        <f t="shared" si="16"/>
        <v>9.5</v>
      </c>
      <c r="P73" s="28">
        <f t="shared" si="16"/>
        <v>10.7</v>
      </c>
    </row>
    <row r="74" spans="1:16" x14ac:dyDescent="0.25">
      <c r="A74" t="s">
        <v>381</v>
      </c>
      <c r="B74" t="s">
        <v>330</v>
      </c>
      <c r="C74">
        <v>4.9818971759594497</v>
      </c>
      <c r="D74">
        <v>1032</v>
      </c>
      <c r="E74">
        <v>7.1322836764903785</v>
      </c>
      <c r="F74">
        <v>1060</v>
      </c>
      <c r="G74">
        <v>5.8802035022626979</v>
      </c>
      <c r="H74">
        <v>2092</v>
      </c>
      <c r="J74" s="107">
        <f>VALUE(FIXED(IF(SUM(D74:D78)&lt;N!$C$2,"",Support!C74),1))</f>
        <v>5</v>
      </c>
      <c r="K74" s="107">
        <f>VALUE(FIXED(IF(SUM(F74:F78)&lt;N!$C$2,"",Support!E74),1))</f>
        <v>7.1</v>
      </c>
      <c r="L74" s="107">
        <f>VALUE(FIXED(IF(SUM(H74:H78)&lt;N!$C$2,"",Support!G74),1))</f>
        <v>5.9</v>
      </c>
      <c r="N74" s="28">
        <f t="shared" ref="N74:P78" si="17">J102</f>
        <v>55.5</v>
      </c>
      <c r="O74" s="28">
        <f t="shared" si="17"/>
        <v>60.3</v>
      </c>
      <c r="P74" s="28">
        <f t="shared" si="17"/>
        <v>57.4</v>
      </c>
    </row>
    <row r="75" spans="1:16" x14ac:dyDescent="0.25">
      <c r="B75" t="s">
        <v>331</v>
      </c>
      <c r="C75">
        <v>10.818247646632875</v>
      </c>
      <c r="D75">
        <v>2241</v>
      </c>
      <c r="E75">
        <v>12.90539631274391</v>
      </c>
      <c r="F75">
        <v>1918</v>
      </c>
      <c r="G75">
        <v>11.690136886190515</v>
      </c>
      <c r="H75">
        <v>4159</v>
      </c>
      <c r="J75" s="107">
        <f>VALUE(FIXED(IF(SUM(D74:D78)&lt;N!$C$2,"",Support!C75),1))</f>
        <v>10.8</v>
      </c>
      <c r="K75" s="107">
        <f>VALUE(FIXED(IF(SUM(F74:F78)&lt;N!$C$2,"",Support!E75),1))</f>
        <v>12.9</v>
      </c>
      <c r="L75" s="107">
        <f>VALUE(FIXED(IF(SUM(H74:H78)&lt;N!$C$2,"",Support!G75),1))</f>
        <v>11.7</v>
      </c>
      <c r="N75" s="28">
        <f t="shared" si="17"/>
        <v>8.6</v>
      </c>
      <c r="O75" s="28">
        <f t="shared" si="17"/>
        <v>9.5</v>
      </c>
      <c r="P75" s="28">
        <f t="shared" si="17"/>
        <v>9</v>
      </c>
    </row>
    <row r="76" spans="1:16" x14ac:dyDescent="0.25">
      <c r="B76" t="s">
        <v>332</v>
      </c>
      <c r="C76">
        <v>30.37895244991552</v>
      </c>
      <c r="D76">
        <v>6293</v>
      </c>
      <c r="E76">
        <v>29.067420266451354</v>
      </c>
      <c r="F76">
        <v>4320</v>
      </c>
      <c r="G76">
        <v>29.831070635522948</v>
      </c>
      <c r="H76">
        <v>10613</v>
      </c>
      <c r="J76" s="107">
        <f>VALUE(FIXED(IF(SUM(D74:D78)&lt;N!$C$2,"",Support!C76),1))</f>
        <v>30.4</v>
      </c>
      <c r="K76" s="107">
        <f>VALUE(FIXED(IF(SUM(F74:F78)&lt;N!$C$2,"",Support!E76),1))</f>
        <v>29.1</v>
      </c>
      <c r="L76" s="107">
        <f>VALUE(FIXED(IF(SUM(H74:H78)&lt;N!$C$2,"",Support!G76),1))</f>
        <v>29.8</v>
      </c>
      <c r="N76" s="28">
        <f t="shared" si="17"/>
        <v>16.100000000000001</v>
      </c>
      <c r="O76" s="28">
        <f t="shared" si="17"/>
        <v>14.1</v>
      </c>
      <c r="P76" s="28">
        <f t="shared" si="17"/>
        <v>15.3</v>
      </c>
    </row>
    <row r="77" spans="1:16" x14ac:dyDescent="0.25">
      <c r="B77" t="s">
        <v>333</v>
      </c>
      <c r="C77">
        <v>30.673425054308471</v>
      </c>
      <c r="D77">
        <v>6354</v>
      </c>
      <c r="E77">
        <v>28.872291750773787</v>
      </c>
      <c r="F77">
        <v>4291</v>
      </c>
      <c r="G77">
        <v>29.921016386991596</v>
      </c>
      <c r="H77">
        <v>10645</v>
      </c>
      <c r="J77" s="107">
        <f>VALUE(FIXED(IF(SUM(D74:D78)&lt;N!$C$2,"",Support!C77),1))</f>
        <v>30.7</v>
      </c>
      <c r="K77" s="107">
        <f>VALUE(FIXED(IF(SUM(F74:F78)&lt;N!$C$2,"",Support!E77),1))</f>
        <v>28.9</v>
      </c>
      <c r="L77" s="107">
        <f>VALUE(FIXED(IF(SUM(H74:H78)&lt;N!$C$2,"",Support!G77),1))</f>
        <v>29.9</v>
      </c>
      <c r="N77" s="28">
        <f t="shared" si="17"/>
        <v>11.4</v>
      </c>
      <c r="O77" s="28">
        <f t="shared" si="17"/>
        <v>9.1999999999999993</v>
      </c>
      <c r="P77" s="28">
        <f t="shared" si="17"/>
        <v>10.6</v>
      </c>
    </row>
    <row r="78" spans="1:16" x14ac:dyDescent="0.25">
      <c r="B78" t="s">
        <v>334</v>
      </c>
      <c r="C78">
        <v>23.147477673183683</v>
      </c>
      <c r="D78">
        <v>4795</v>
      </c>
      <c r="E78">
        <v>22.022607993540575</v>
      </c>
      <c r="F78">
        <v>3273</v>
      </c>
      <c r="G78">
        <v>22.677572589032241</v>
      </c>
      <c r="H78">
        <v>8068</v>
      </c>
      <c r="J78" s="107">
        <f>VALUE(FIXED(IF(SUM(D74:D78)&lt;N!$C$2,"",Support!C78),1))</f>
        <v>23.1</v>
      </c>
      <c r="K78" s="107">
        <f>VALUE(FIXED(IF(SUM(F74:F78)&lt;N!$C$2,"",Support!E78),1))</f>
        <v>22</v>
      </c>
      <c r="L78" s="107">
        <f>VALUE(FIXED(IF(SUM(H74:H78)&lt;N!$C$2,"",Support!G78),1))</f>
        <v>22.7</v>
      </c>
      <c r="N78" s="28">
        <f t="shared" si="17"/>
        <v>8.4</v>
      </c>
      <c r="O78" s="28">
        <f t="shared" si="17"/>
        <v>6.9</v>
      </c>
      <c r="P78" s="28">
        <f t="shared" si="17"/>
        <v>7.8</v>
      </c>
    </row>
    <row r="79" spans="1:16" x14ac:dyDescent="0.25">
      <c r="B79" t="s">
        <v>374</v>
      </c>
      <c r="C79">
        <v>0</v>
      </c>
      <c r="D79">
        <v>43494</v>
      </c>
      <c r="E79">
        <v>0</v>
      </c>
      <c r="F79">
        <v>28153</v>
      </c>
      <c r="G79">
        <v>0</v>
      </c>
      <c r="H79">
        <v>71647</v>
      </c>
      <c r="J79" s="109"/>
      <c r="K79" s="109"/>
      <c r="L79" s="109"/>
      <c r="N79" s="23"/>
      <c r="O79" s="23"/>
      <c r="P79" s="23"/>
    </row>
    <row r="80" spans="1:16" x14ac:dyDescent="0.25">
      <c r="B80" t="s">
        <v>335</v>
      </c>
      <c r="C80">
        <v>0</v>
      </c>
      <c r="D80">
        <v>1058</v>
      </c>
      <c r="E80">
        <v>0</v>
      </c>
      <c r="F80">
        <v>658</v>
      </c>
      <c r="G80">
        <v>0</v>
      </c>
      <c r="H80">
        <v>1716</v>
      </c>
      <c r="J80" s="109"/>
      <c r="K80" s="109"/>
      <c r="L80" s="109"/>
      <c r="N80" s="23"/>
      <c r="O80" s="23"/>
      <c r="P80" s="23"/>
    </row>
    <row r="81" spans="1:16" x14ac:dyDescent="0.25">
      <c r="A81" t="s">
        <v>382</v>
      </c>
      <c r="B81" t="s">
        <v>330</v>
      </c>
      <c r="C81">
        <v>44.645375622904062</v>
      </c>
      <c r="D81">
        <v>28490</v>
      </c>
      <c r="E81">
        <v>47.156353772040596</v>
      </c>
      <c r="F81">
        <v>20165</v>
      </c>
      <c r="G81">
        <v>45.652867437321724</v>
      </c>
      <c r="H81">
        <v>48655</v>
      </c>
      <c r="J81" s="107">
        <f>VALUE(FIXED(IF(SUM(D81:D85)&lt;N!$C$2,"",Support!C81),1))</f>
        <v>44.6</v>
      </c>
      <c r="K81" s="107">
        <f>VALUE(FIXED(IF(SUM(F81:F85)&lt;N!$C$2,"",Support!E81),1))</f>
        <v>47.2</v>
      </c>
      <c r="L81" s="107">
        <f>VALUE(FIXED(IF(SUM(H81:H85)&lt;N!$C$2,"",Support!G81),1))</f>
        <v>45.7</v>
      </c>
      <c r="N81" s="23"/>
      <c r="O81" s="23"/>
      <c r="P81" s="23"/>
    </row>
    <row r="82" spans="1:16" x14ac:dyDescent="0.25">
      <c r="B82" t="s">
        <v>331</v>
      </c>
      <c r="C82">
        <v>19.932930078039302</v>
      </c>
      <c r="D82">
        <v>12720</v>
      </c>
      <c r="E82">
        <v>19.844721949394323</v>
      </c>
      <c r="F82">
        <v>8486</v>
      </c>
      <c r="G82">
        <v>19.897537907221139</v>
      </c>
      <c r="H82">
        <v>21206</v>
      </c>
      <c r="J82" s="107">
        <f>VALUE(FIXED(IF(SUM(D81:D85)&lt;N!$C$2,"",Support!C82),1))</f>
        <v>19.899999999999999</v>
      </c>
      <c r="K82" s="107">
        <f>VALUE(FIXED(IF(SUM(F81:F85)&lt;N!$C$2,"",Support!E82),1))</f>
        <v>19.8</v>
      </c>
      <c r="L82" s="107">
        <f>VALUE(FIXED(IF(SUM(H81:H85)&lt;N!$C$2,"",Support!G82),1))</f>
        <v>19.899999999999999</v>
      </c>
      <c r="N82" s="23"/>
      <c r="O82" s="23"/>
      <c r="P82" s="23"/>
    </row>
    <row r="83" spans="1:16" x14ac:dyDescent="0.25">
      <c r="B83" t="s">
        <v>332</v>
      </c>
      <c r="C83">
        <v>19.428338609082648</v>
      </c>
      <c r="D83">
        <v>12398</v>
      </c>
      <c r="E83">
        <v>18.065104532061177</v>
      </c>
      <c r="F83">
        <v>7725</v>
      </c>
      <c r="G83">
        <v>18.881361657408796</v>
      </c>
      <c r="H83">
        <v>20123</v>
      </c>
      <c r="J83" s="107">
        <f>VALUE(FIXED(IF(SUM(D81:D85)&lt;N!$C$2,"",Support!C83),1))</f>
        <v>19.399999999999999</v>
      </c>
      <c r="K83" s="107">
        <f>VALUE(FIXED(IF(SUM(F81:F85)&lt;N!$C$2,"",Support!E83),1))</f>
        <v>18.100000000000001</v>
      </c>
      <c r="L83" s="107">
        <f>VALUE(FIXED(IF(SUM(H81:H85)&lt;N!$C$2,"",Support!G83),1))</f>
        <v>18.899999999999999</v>
      </c>
      <c r="N83" s="23"/>
      <c r="O83" s="23"/>
      <c r="P83" s="23"/>
    </row>
    <row r="84" spans="1:16" x14ac:dyDescent="0.25">
      <c r="B84" t="s">
        <v>333</v>
      </c>
      <c r="C84">
        <v>9.4900805465885227</v>
      </c>
      <c r="D84">
        <v>6056</v>
      </c>
      <c r="E84">
        <v>9.2722510640288114</v>
      </c>
      <c r="F84">
        <v>3965</v>
      </c>
      <c r="G84">
        <v>9.4026797778111391</v>
      </c>
      <c r="H84">
        <v>10021</v>
      </c>
      <c r="J84" s="107">
        <f>VALUE(FIXED(IF(SUM(D81:D85)&lt;N!$C$2,"",Support!C84),1))</f>
        <v>9.5</v>
      </c>
      <c r="K84" s="107">
        <f>VALUE(FIXED(IF(SUM(F81:F85)&lt;N!$C$2,"",Support!E84),1))</f>
        <v>9.3000000000000007</v>
      </c>
      <c r="L84" s="107">
        <f>VALUE(FIXED(IF(SUM(H81:H85)&lt;N!$C$2,"",Support!G84),1))</f>
        <v>9.4</v>
      </c>
      <c r="N84" s="23"/>
      <c r="O84" s="23"/>
      <c r="P84" s="23"/>
    </row>
    <row r="85" spans="1:16" x14ac:dyDescent="0.25">
      <c r="B85" t="s">
        <v>334</v>
      </c>
      <c r="C85">
        <v>6.5032751433854639</v>
      </c>
      <c r="D85">
        <v>4150</v>
      </c>
      <c r="E85">
        <v>5.661568682475095</v>
      </c>
      <c r="F85">
        <v>2421</v>
      </c>
      <c r="G85">
        <v>6.1655532202372019</v>
      </c>
      <c r="H85">
        <v>6571</v>
      </c>
      <c r="J85" s="107">
        <f>VALUE(FIXED(IF(SUM(D81:D85)&lt;N!$C$2,"",Support!C85),1))</f>
        <v>6.5</v>
      </c>
      <c r="K85" s="107">
        <f>VALUE(FIXED(IF(SUM(F81:F85)&lt;N!$C$2,"",Support!E85),1))</f>
        <v>5.7</v>
      </c>
      <c r="L85" s="107">
        <f>VALUE(FIXED(IF(SUM(H81:H85)&lt;N!$C$2,"",Support!G85),1))</f>
        <v>6.2</v>
      </c>
      <c r="N85" s="23"/>
      <c r="O85" s="23"/>
      <c r="P85" s="23"/>
    </row>
    <row r="86" spans="1:16" x14ac:dyDescent="0.25">
      <c r="B86" t="s">
        <v>344</v>
      </c>
      <c r="C86">
        <v>0</v>
      </c>
      <c r="D86">
        <v>606</v>
      </c>
      <c r="E86">
        <v>0</v>
      </c>
      <c r="F86">
        <v>387</v>
      </c>
      <c r="G86">
        <v>0</v>
      </c>
      <c r="H86">
        <v>993</v>
      </c>
      <c r="J86" s="109"/>
      <c r="K86" s="109"/>
      <c r="L86" s="109"/>
      <c r="N86" s="23"/>
      <c r="O86" s="23"/>
      <c r="P86" s="23"/>
    </row>
    <row r="87" spans="1:16" x14ac:dyDescent="0.25">
      <c r="B87" t="s">
        <v>335</v>
      </c>
      <c r="C87">
        <v>0</v>
      </c>
      <c r="D87">
        <v>847</v>
      </c>
      <c r="E87">
        <v>0</v>
      </c>
      <c r="F87">
        <v>524</v>
      </c>
      <c r="G87">
        <v>0</v>
      </c>
      <c r="H87">
        <v>1371</v>
      </c>
      <c r="J87" s="109"/>
      <c r="K87" s="109"/>
      <c r="L87" s="109"/>
      <c r="N87" s="23"/>
      <c r="O87" s="23"/>
      <c r="P87" s="23"/>
    </row>
    <row r="88" spans="1:16" x14ac:dyDescent="0.25">
      <c r="A88" t="s">
        <v>382</v>
      </c>
      <c r="B88" t="s">
        <v>330</v>
      </c>
      <c r="C88">
        <v>44.645375622904062</v>
      </c>
      <c r="D88">
        <v>28490</v>
      </c>
      <c r="E88">
        <v>47.156353772040596</v>
      </c>
      <c r="F88">
        <v>20165</v>
      </c>
      <c r="G88">
        <v>45.652867437321724</v>
      </c>
      <c r="H88">
        <v>48655</v>
      </c>
      <c r="J88" s="107">
        <f>VALUE(FIXED(IF(SUM(D88:D92)&lt;N!$C$2,"",Support!C88),1))</f>
        <v>44.6</v>
      </c>
      <c r="K88" s="107">
        <f>VALUE(FIXED(IF(SUM(F88:F92)&lt;N!$C$2,"",Support!E88),1))</f>
        <v>47.2</v>
      </c>
      <c r="L88" s="107">
        <f>VALUE(FIXED(IF(SUM(H88:H92)&lt;N!$C$2,"",Support!G88),1))</f>
        <v>45.7</v>
      </c>
      <c r="N88" s="23"/>
      <c r="O88" s="23"/>
      <c r="P88" s="23"/>
    </row>
    <row r="89" spans="1:16" x14ac:dyDescent="0.25">
      <c r="B89" t="s">
        <v>331</v>
      </c>
      <c r="C89">
        <v>19.932930078039302</v>
      </c>
      <c r="D89">
        <v>12720</v>
      </c>
      <c r="E89">
        <v>19.844721949394323</v>
      </c>
      <c r="F89">
        <v>8486</v>
      </c>
      <c r="G89">
        <v>19.897537907221139</v>
      </c>
      <c r="H89">
        <v>21206</v>
      </c>
      <c r="J89" s="107">
        <f>VALUE(FIXED(IF(SUM(D88:D92)&lt;N!$C$2,"",Support!C89),1))</f>
        <v>19.899999999999999</v>
      </c>
      <c r="K89" s="107">
        <f>VALUE(FIXED(IF(SUM(F88:F92)&lt;N!$C$2,"",Support!E89),1))</f>
        <v>19.8</v>
      </c>
      <c r="L89" s="107">
        <f>VALUE(FIXED(IF(SUM(H88:H92)&lt;N!$C$2,"",Support!G89),1))</f>
        <v>19.899999999999999</v>
      </c>
      <c r="N89" s="23"/>
      <c r="O89" s="23"/>
      <c r="P89" s="23"/>
    </row>
    <row r="90" spans="1:16" x14ac:dyDescent="0.25">
      <c r="B90" t="s">
        <v>332</v>
      </c>
      <c r="C90">
        <v>19.428338609082648</v>
      </c>
      <c r="D90">
        <v>12398</v>
      </c>
      <c r="E90">
        <v>18.065104532061177</v>
      </c>
      <c r="F90">
        <v>7725</v>
      </c>
      <c r="G90">
        <v>18.881361657408796</v>
      </c>
      <c r="H90">
        <v>20123</v>
      </c>
      <c r="J90" s="107">
        <f>VALUE(FIXED(IF(SUM(D88:D92)&lt;N!$C$2,"",Support!C90),1))</f>
        <v>19.399999999999999</v>
      </c>
      <c r="K90" s="107">
        <f>VALUE(FIXED(IF(SUM(F88:F92)&lt;N!$C$2,"",Support!E90),1))</f>
        <v>18.100000000000001</v>
      </c>
      <c r="L90" s="107">
        <f>VALUE(FIXED(IF(SUM(H88:H92)&lt;N!$C$2,"",Support!G90),1))</f>
        <v>18.899999999999999</v>
      </c>
      <c r="N90" s="23"/>
      <c r="O90" s="23"/>
      <c r="P90" s="23"/>
    </row>
    <row r="91" spans="1:16" x14ac:dyDescent="0.25">
      <c r="B91" t="s">
        <v>333</v>
      </c>
      <c r="C91">
        <v>9.4900805465885227</v>
      </c>
      <c r="D91">
        <v>6056</v>
      </c>
      <c r="E91">
        <v>9.2722510640288114</v>
      </c>
      <c r="F91">
        <v>3965</v>
      </c>
      <c r="G91">
        <v>9.4026797778111391</v>
      </c>
      <c r="H91">
        <v>10021</v>
      </c>
      <c r="J91" s="107">
        <f>VALUE(FIXED(IF(SUM(D88:D92)&lt;N!$C$2,"",Support!C91),1))</f>
        <v>9.5</v>
      </c>
      <c r="K91" s="107">
        <f>VALUE(FIXED(IF(SUM(F88:F92)&lt;N!$C$2,"",Support!E91),1))</f>
        <v>9.3000000000000007</v>
      </c>
      <c r="L91" s="107">
        <f>VALUE(FIXED(IF(SUM(H88:H92)&lt;N!$C$2,"",Support!G91),1))</f>
        <v>9.4</v>
      </c>
      <c r="N91" s="23"/>
      <c r="O91" s="23"/>
      <c r="P91" s="23"/>
    </row>
    <row r="92" spans="1:16" x14ac:dyDescent="0.25">
      <c r="B92" t="s">
        <v>334</v>
      </c>
      <c r="C92">
        <v>6.5032751433854639</v>
      </c>
      <c r="D92">
        <v>4150</v>
      </c>
      <c r="E92">
        <v>5.661568682475095</v>
      </c>
      <c r="F92">
        <v>2421</v>
      </c>
      <c r="G92">
        <v>6.1655532202372019</v>
      </c>
      <c r="H92">
        <v>6571</v>
      </c>
      <c r="J92" s="107">
        <f>VALUE(FIXED(IF(SUM(D88:D92)&lt;N!$C$2,"",Support!C92),1))</f>
        <v>6.5</v>
      </c>
      <c r="K92" s="107">
        <f>VALUE(FIXED(IF(SUM(F88:F92)&lt;N!$C$2,"",Support!E92),1))</f>
        <v>5.7</v>
      </c>
      <c r="L92" s="107">
        <f>VALUE(FIXED(IF(SUM(H88:H92)&lt;N!$C$2,"",Support!G92),1))</f>
        <v>6.2</v>
      </c>
      <c r="N92" s="23"/>
      <c r="O92" s="23"/>
      <c r="P92" s="23"/>
    </row>
    <row r="93" spans="1:16" x14ac:dyDescent="0.25">
      <c r="B93" t="s">
        <v>344</v>
      </c>
      <c r="C93">
        <v>0</v>
      </c>
      <c r="D93">
        <v>606</v>
      </c>
      <c r="E93">
        <v>0</v>
      </c>
      <c r="F93">
        <v>387</v>
      </c>
      <c r="G93">
        <v>0</v>
      </c>
      <c r="H93">
        <v>993</v>
      </c>
      <c r="J93" s="109"/>
      <c r="K93" s="109"/>
      <c r="L93" s="109"/>
      <c r="N93" s="23"/>
      <c r="O93" s="23"/>
      <c r="P93" s="23"/>
    </row>
    <row r="94" spans="1:16" x14ac:dyDescent="0.25">
      <c r="B94" t="s">
        <v>335</v>
      </c>
      <c r="C94">
        <v>0</v>
      </c>
      <c r="D94">
        <v>847</v>
      </c>
      <c r="E94">
        <v>0</v>
      </c>
      <c r="F94">
        <v>524</v>
      </c>
      <c r="G94">
        <v>0</v>
      </c>
      <c r="H94">
        <v>1371</v>
      </c>
      <c r="J94" s="109"/>
      <c r="K94" s="109"/>
      <c r="L94" s="109"/>
      <c r="N94" s="23"/>
      <c r="O94" s="23"/>
      <c r="P94" s="23"/>
    </row>
    <row r="95" spans="1:16" x14ac:dyDescent="0.25">
      <c r="A95" t="s">
        <v>383</v>
      </c>
      <c r="B95" t="s">
        <v>330</v>
      </c>
      <c r="C95">
        <v>34.613396510876591</v>
      </c>
      <c r="D95">
        <v>16071</v>
      </c>
      <c r="E95">
        <v>39.09598357500321</v>
      </c>
      <c r="F95">
        <v>12187</v>
      </c>
      <c r="G95">
        <v>36.414009948197211</v>
      </c>
      <c r="H95">
        <v>28258</v>
      </c>
      <c r="J95" s="107">
        <f>VALUE(FIXED(IF(SUM(D95:D99)&lt;N!$C$2,"",Support!C95),1))</f>
        <v>34.6</v>
      </c>
      <c r="K95" s="107">
        <f>VALUE(FIXED(IF(SUM(F95:F99)&lt;N!$C$2,"",Support!E95),1))</f>
        <v>39.1</v>
      </c>
      <c r="L95" s="107">
        <f>VALUE(FIXED(IF(SUM(H95:H99)&lt;N!$C$2,"",Support!G95),1))</f>
        <v>36.4</v>
      </c>
      <c r="N95" s="23"/>
      <c r="O95" s="23"/>
      <c r="P95" s="23"/>
    </row>
    <row r="96" spans="1:16" x14ac:dyDescent="0.25">
      <c r="B96" t="s">
        <v>331</v>
      </c>
      <c r="C96">
        <v>13.758345897049322</v>
      </c>
      <c r="D96">
        <v>6388</v>
      </c>
      <c r="E96">
        <v>15.228410111638651</v>
      </c>
      <c r="F96">
        <v>4747</v>
      </c>
      <c r="G96">
        <v>14.348856988221954</v>
      </c>
      <c r="H96">
        <v>11135</v>
      </c>
      <c r="J96" s="107">
        <f>VALUE(FIXED(IF(SUM(D95:D99)&lt;N!$C$2,"",Support!C96),1))</f>
        <v>13.8</v>
      </c>
      <c r="K96" s="107">
        <f>VALUE(FIXED(IF(SUM(F95:F99)&lt;N!$C$2,"",Support!E96),1))</f>
        <v>15.2</v>
      </c>
      <c r="L96" s="107">
        <f>VALUE(FIXED(IF(SUM(H95:H99)&lt;N!$C$2,"",Support!G96),1))</f>
        <v>14.3</v>
      </c>
      <c r="N96" s="23"/>
      <c r="O96" s="23"/>
      <c r="P96" s="23"/>
    </row>
    <row r="97" spans="1:16" x14ac:dyDescent="0.25">
      <c r="B97" t="s">
        <v>332</v>
      </c>
      <c r="C97">
        <v>23.573120827051476</v>
      </c>
      <c r="D97">
        <v>10945</v>
      </c>
      <c r="E97">
        <v>22.209033748235598</v>
      </c>
      <c r="F97">
        <v>6923</v>
      </c>
      <c r="G97">
        <v>23.025179763408161</v>
      </c>
      <c r="H97">
        <v>17868</v>
      </c>
      <c r="J97" s="107">
        <f>VALUE(FIXED(IF(SUM(D95:D99)&lt;N!$C$2,"",Support!C97),1))</f>
        <v>23.6</v>
      </c>
      <c r="K97" s="107">
        <f>VALUE(FIXED(IF(SUM(F95:F99)&lt;N!$C$2,"",Support!E97),1))</f>
        <v>22.2</v>
      </c>
      <c r="L97" s="107">
        <f>VALUE(FIXED(IF(SUM(H95:H99)&lt;N!$C$2,"",Support!G97),1))</f>
        <v>23</v>
      </c>
      <c r="N97" s="23"/>
      <c r="O97" s="23"/>
      <c r="P97" s="23"/>
    </row>
    <row r="98" spans="1:16" x14ac:dyDescent="0.25">
      <c r="B98" t="s">
        <v>333</v>
      </c>
      <c r="C98">
        <v>16.607796683178979</v>
      </c>
      <c r="D98">
        <v>7711</v>
      </c>
      <c r="E98">
        <v>13.993327345053252</v>
      </c>
      <c r="F98">
        <v>4362</v>
      </c>
      <c r="G98">
        <v>15.557588721940157</v>
      </c>
      <c r="H98">
        <v>12073</v>
      </c>
      <c r="J98" s="107">
        <f>VALUE(FIXED(IF(SUM(D95:D99)&lt;N!$C$2,"",Support!C98),1))</f>
        <v>16.600000000000001</v>
      </c>
      <c r="K98" s="107">
        <f>VALUE(FIXED(IF(SUM(F95:F99)&lt;N!$C$2,"",Support!E98),1))</f>
        <v>14</v>
      </c>
      <c r="L98" s="107">
        <f>VALUE(FIXED(IF(SUM(H95:H99)&lt;N!$C$2,"",Support!G98),1))</f>
        <v>15.6</v>
      </c>
      <c r="N98" s="23"/>
      <c r="O98" s="23"/>
      <c r="P98" s="23"/>
    </row>
    <row r="99" spans="1:16" x14ac:dyDescent="0.25">
      <c r="B99" t="s">
        <v>334</v>
      </c>
      <c r="C99">
        <v>11.447340081843636</v>
      </c>
      <c r="D99">
        <v>5315</v>
      </c>
      <c r="E99">
        <v>9.4732452200692929</v>
      </c>
      <c r="F99">
        <v>2953</v>
      </c>
      <c r="G99">
        <v>10.654364578232519</v>
      </c>
      <c r="H99">
        <v>8268</v>
      </c>
      <c r="J99" s="107">
        <f>VALUE(FIXED(IF(SUM(D95:D99)&lt;N!$C$2,"",Support!C99),1))</f>
        <v>11.4</v>
      </c>
      <c r="K99" s="107">
        <f>VALUE(FIXED(IF(SUM(F95:F99)&lt;N!$C$2,"",Support!E99),1))</f>
        <v>9.5</v>
      </c>
      <c r="L99" s="107">
        <f>VALUE(FIXED(IF(SUM(H95:H99)&lt;N!$C$2,"",Support!G99),1))</f>
        <v>10.7</v>
      </c>
      <c r="N99" s="23"/>
      <c r="O99" s="23"/>
      <c r="P99" s="23"/>
    </row>
    <row r="100" spans="1:16" x14ac:dyDescent="0.25">
      <c r="B100" t="s">
        <v>344</v>
      </c>
      <c r="C100">
        <v>0</v>
      </c>
      <c r="D100">
        <v>18043</v>
      </c>
      <c r="E100">
        <v>0</v>
      </c>
      <c r="F100">
        <v>12016</v>
      </c>
      <c r="G100">
        <v>0</v>
      </c>
      <c r="H100">
        <v>30059</v>
      </c>
      <c r="J100" s="109"/>
      <c r="K100" s="109"/>
      <c r="L100" s="109"/>
      <c r="N100" s="23"/>
      <c r="O100" s="23"/>
      <c r="P100" s="23"/>
    </row>
    <row r="101" spans="1:16" x14ac:dyDescent="0.25">
      <c r="B101" t="s">
        <v>335</v>
      </c>
      <c r="C101">
        <v>0</v>
      </c>
      <c r="D101">
        <v>794</v>
      </c>
      <c r="E101">
        <v>0</v>
      </c>
      <c r="F101">
        <v>485</v>
      </c>
      <c r="G101">
        <v>0</v>
      </c>
      <c r="H101">
        <v>1279</v>
      </c>
      <c r="J101" s="109"/>
      <c r="K101" s="109"/>
      <c r="L101" s="109"/>
      <c r="N101" s="23"/>
      <c r="O101" s="23"/>
      <c r="P101" s="23"/>
    </row>
    <row r="102" spans="1:16" x14ac:dyDescent="0.25">
      <c r="A102" t="s">
        <v>384</v>
      </c>
      <c r="B102" t="s">
        <v>330</v>
      </c>
      <c r="C102">
        <v>55.473323016887576</v>
      </c>
      <c r="D102">
        <v>16490</v>
      </c>
      <c r="E102">
        <v>60.324391765439799</v>
      </c>
      <c r="F102">
        <v>11604</v>
      </c>
      <c r="G102">
        <v>57.379192026469504</v>
      </c>
      <c r="H102">
        <v>28094</v>
      </c>
      <c r="J102" s="107">
        <f>VALUE(FIXED(IF(SUM(D102:D106)&lt;N!$C$2,"",Support!C102),1))</f>
        <v>55.5</v>
      </c>
      <c r="K102" s="107">
        <f>VALUE(FIXED(IF(SUM(F102:F106)&lt;N!$C$2,"",Support!E102),1))</f>
        <v>60.3</v>
      </c>
      <c r="L102" s="107">
        <f>VALUE(FIXED(IF(SUM(H102:H106)&lt;N!$C$2,"",Support!G102),1))</f>
        <v>57.4</v>
      </c>
      <c r="N102" s="23"/>
      <c r="O102" s="23"/>
      <c r="P102" s="23"/>
    </row>
    <row r="103" spans="1:16" x14ac:dyDescent="0.25">
      <c r="B103" t="s">
        <v>331</v>
      </c>
      <c r="C103">
        <v>8.6456300881383292</v>
      </c>
      <c r="D103">
        <v>2570</v>
      </c>
      <c r="E103">
        <v>9.4614264919941782</v>
      </c>
      <c r="F103">
        <v>1820</v>
      </c>
      <c r="G103">
        <v>8.9661370042073436</v>
      </c>
      <c r="H103">
        <v>4390</v>
      </c>
      <c r="J103" s="107">
        <f>VALUE(FIXED(IF(SUM(D102:D106)&lt;N!$C$2,"",Support!C103),1))</f>
        <v>8.6</v>
      </c>
      <c r="K103" s="107">
        <f>VALUE(FIXED(IF(SUM(F102:F106)&lt;N!$C$2,"",Support!E103),1))</f>
        <v>9.5</v>
      </c>
      <c r="L103" s="107">
        <f>VALUE(FIXED(IF(SUM(H102:H106)&lt;N!$C$2,"",Support!G103),1))</f>
        <v>9</v>
      </c>
      <c r="N103" s="23"/>
      <c r="O103" s="23"/>
      <c r="P103" s="23"/>
    </row>
    <row r="104" spans="1:16" x14ac:dyDescent="0.25">
      <c r="B104" t="s">
        <v>332</v>
      </c>
      <c r="C104">
        <v>16.097019444257551</v>
      </c>
      <c r="D104">
        <v>4785</v>
      </c>
      <c r="E104">
        <v>14.067373674360574</v>
      </c>
      <c r="F104">
        <v>2706</v>
      </c>
      <c r="G104">
        <v>15.299620113557452</v>
      </c>
      <c r="H104">
        <v>7491</v>
      </c>
      <c r="J104" s="107">
        <f>VALUE(FIXED(IF(SUM(D102:D106)&lt;N!$C$2,"",Support!C104),1))</f>
        <v>16.100000000000001</v>
      </c>
      <c r="K104" s="107">
        <f>VALUE(FIXED(IF(SUM(F102:F106)&lt;N!$C$2,"",Support!E104),1))</f>
        <v>14.1</v>
      </c>
      <c r="L104" s="107">
        <f>VALUE(FIXED(IF(SUM(H102:H106)&lt;N!$C$2,"",Support!G104),1))</f>
        <v>15.3</v>
      </c>
      <c r="N104" s="23"/>
      <c r="O104" s="23"/>
      <c r="P104" s="23"/>
    </row>
    <row r="105" spans="1:16" x14ac:dyDescent="0.25">
      <c r="B105" t="s">
        <v>333</v>
      </c>
      <c r="C105">
        <v>11.417614209782682</v>
      </c>
      <c r="D105">
        <v>3394</v>
      </c>
      <c r="E105">
        <v>9.2326887086712421</v>
      </c>
      <c r="F105">
        <v>1776</v>
      </c>
      <c r="G105">
        <v>10.559209182631429</v>
      </c>
      <c r="H105">
        <v>5170</v>
      </c>
      <c r="J105" s="107">
        <f>VALUE(FIXED(IF(SUM(D102:D106)&lt;N!$C$2,"",Support!C105),1))</f>
        <v>11.4</v>
      </c>
      <c r="K105" s="107">
        <f>VALUE(FIXED(IF(SUM(F102:F106)&lt;N!$C$2,"",Support!E105),1))</f>
        <v>9.1999999999999993</v>
      </c>
      <c r="L105" s="107">
        <f>VALUE(FIXED(IF(SUM(H102:H106)&lt;N!$C$2,"",Support!G105),1))</f>
        <v>10.6</v>
      </c>
      <c r="N105" s="23"/>
      <c r="O105" s="23"/>
      <c r="P105" s="23"/>
    </row>
    <row r="106" spans="1:16" x14ac:dyDescent="0.25">
      <c r="B106" t="s">
        <v>334</v>
      </c>
      <c r="C106">
        <v>8.3664132409338627</v>
      </c>
      <c r="D106">
        <v>2487</v>
      </c>
      <c r="E106">
        <v>6.9141193595342063</v>
      </c>
      <c r="F106">
        <v>1330</v>
      </c>
      <c r="G106">
        <v>7.7958416731342677</v>
      </c>
      <c r="H106">
        <v>3817</v>
      </c>
      <c r="J106" s="107">
        <f>VALUE(FIXED(IF(SUM(D102:D106)&lt;N!$C$2,"",Support!C106),1))</f>
        <v>8.4</v>
      </c>
      <c r="K106" s="107">
        <f>VALUE(FIXED(IF(SUM(F102:F106)&lt;N!$C$2,"",Support!E106),1))</f>
        <v>6.9</v>
      </c>
      <c r="L106" s="107">
        <f>VALUE(FIXED(IF(SUM(H102:H106)&lt;N!$C$2,"",Support!G106),1))</f>
        <v>7.8</v>
      </c>
      <c r="N106" s="23"/>
      <c r="O106" s="23"/>
      <c r="P106" s="23"/>
    </row>
    <row r="107" spans="1:16" x14ac:dyDescent="0.25">
      <c r="B107" t="s">
        <v>344</v>
      </c>
      <c r="C107">
        <v>0</v>
      </c>
      <c r="D107">
        <v>34723</v>
      </c>
      <c r="E107">
        <v>0</v>
      </c>
      <c r="F107">
        <v>23915</v>
      </c>
      <c r="G107">
        <v>0</v>
      </c>
      <c r="H107">
        <v>58638</v>
      </c>
      <c r="J107" s="109"/>
      <c r="K107" s="109"/>
      <c r="L107" s="109"/>
      <c r="N107" s="23"/>
      <c r="O107" s="23"/>
      <c r="P107" s="23"/>
    </row>
    <row r="108" spans="1:16" x14ac:dyDescent="0.25">
      <c r="B108" t="s">
        <v>335</v>
      </c>
      <c r="C108">
        <v>0</v>
      </c>
      <c r="D108">
        <v>818</v>
      </c>
      <c r="E108">
        <v>0</v>
      </c>
      <c r="F108">
        <v>522</v>
      </c>
      <c r="G108">
        <v>0</v>
      </c>
      <c r="H108">
        <v>1340</v>
      </c>
      <c r="J108" s="109"/>
      <c r="K108" s="109"/>
      <c r="L108" s="109"/>
      <c r="N108" s="23"/>
      <c r="O108" s="23"/>
      <c r="P108" s="23"/>
    </row>
    <row r="109" spans="1:16" s="22" customFormat="1" x14ac:dyDescent="0.25">
      <c r="J109" s="109"/>
      <c r="K109" s="109"/>
      <c r="L109" s="109"/>
      <c r="N109" s="23"/>
      <c r="O109" s="23"/>
      <c r="P109" s="2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6"/>
  <sheetViews>
    <sheetView workbookViewId="0">
      <selection sqref="A1:E1"/>
    </sheetView>
  </sheetViews>
  <sheetFormatPr defaultRowHeight="15" x14ac:dyDescent="0.25"/>
  <cols>
    <col min="9" max="9" width="9.140625" style="22"/>
    <col min="10" max="12" width="9.140625" style="110"/>
    <col min="13" max="13" width="9.140625" style="22"/>
    <col min="14" max="16" width="9.140625" style="21"/>
    <col min="17" max="17" width="9.140625" style="22"/>
  </cols>
  <sheetData>
    <row r="1" spans="1:16" x14ac:dyDescent="0.25">
      <c r="A1" t="s">
        <v>168</v>
      </c>
      <c r="B1" t="s">
        <v>168</v>
      </c>
      <c r="C1" t="s">
        <v>244</v>
      </c>
      <c r="J1" s="109"/>
      <c r="K1" s="109"/>
      <c r="L1" s="109"/>
      <c r="N1" s="23"/>
      <c r="O1" s="23"/>
      <c r="P1" s="23"/>
    </row>
    <row r="2" spans="1:16" x14ac:dyDescent="0.25">
      <c r="C2" t="s">
        <v>245</v>
      </c>
      <c r="E2" t="s">
        <v>246</v>
      </c>
      <c r="G2" t="s">
        <v>247</v>
      </c>
      <c r="J2" s="109"/>
      <c r="K2" s="109"/>
      <c r="L2" s="109"/>
      <c r="N2" s="23"/>
      <c r="O2" s="23"/>
      <c r="P2" s="23"/>
    </row>
    <row r="3" spans="1:16" x14ac:dyDescent="0.25">
      <c r="C3" t="s">
        <v>328</v>
      </c>
      <c r="D3" t="s">
        <v>251</v>
      </c>
      <c r="E3" t="s">
        <v>328</v>
      </c>
      <c r="F3" t="s">
        <v>251</v>
      </c>
      <c r="G3" t="s">
        <v>328</v>
      </c>
      <c r="H3" t="s">
        <v>251</v>
      </c>
      <c r="J3" s="109"/>
      <c r="K3" s="109"/>
      <c r="L3" s="109"/>
      <c r="N3" s="23"/>
      <c r="O3" s="23"/>
      <c r="P3" s="23"/>
    </row>
    <row r="4" spans="1:16" x14ac:dyDescent="0.25">
      <c r="A4" t="s">
        <v>443</v>
      </c>
      <c r="B4" t="s">
        <v>365</v>
      </c>
      <c r="C4">
        <v>1.9295302013422819</v>
      </c>
      <c r="D4">
        <v>1173</v>
      </c>
      <c r="E4">
        <v>4.0215075078051443</v>
      </c>
      <c r="F4">
        <v>1623</v>
      </c>
      <c r="G4">
        <v>2.7642115669797329</v>
      </c>
      <c r="H4">
        <v>2796</v>
      </c>
      <c r="J4" s="107">
        <f>VALUE(FIXED(IF(SUM(D4:D7)&lt;N!$C$2,"",Resources!C4),1))</f>
        <v>1.9</v>
      </c>
      <c r="K4" s="107">
        <f>VALUE(FIXED(IF(SUM(F4:F7)&lt;N!$C$2,"",Resources!E4),1))</f>
        <v>4</v>
      </c>
      <c r="L4" s="107">
        <f>VALUE(FIXED(IF(SUM(H4:H7)&lt;N!$C$2,"",Resources!G4),1))</f>
        <v>2.8</v>
      </c>
      <c r="N4" s="28">
        <f>J4</f>
        <v>1.9</v>
      </c>
      <c r="O4" s="28">
        <f t="shared" ref="O4:P4" si="0">K4</f>
        <v>4</v>
      </c>
      <c r="P4" s="28">
        <f t="shared" si="0"/>
        <v>2.8</v>
      </c>
    </row>
    <row r="5" spans="1:16" x14ac:dyDescent="0.25">
      <c r="B5" t="s">
        <v>366</v>
      </c>
      <c r="C5">
        <v>11.99335438873536</v>
      </c>
      <c r="D5">
        <v>7291</v>
      </c>
      <c r="E5">
        <v>16.249566380891025</v>
      </c>
      <c r="F5">
        <v>6558</v>
      </c>
      <c r="G5">
        <v>13.691547207118141</v>
      </c>
      <c r="H5">
        <v>13849</v>
      </c>
      <c r="J5" s="107">
        <f>VALUE(FIXED(IF(SUM(D4:D7)&lt;N!$C$2,"",Resources!C5),1))</f>
        <v>12</v>
      </c>
      <c r="K5" s="107">
        <f>VALUE(FIXED(IF(SUM(F4:F7)&lt;N!$C$2,"",Resources!E5),1))</f>
        <v>16.2</v>
      </c>
      <c r="L5" s="107">
        <f>VALUE(FIXED(IF(SUM(H4:H7)&lt;N!$C$2,"",Resources!G5),1))</f>
        <v>13.7</v>
      </c>
      <c r="N5" s="28">
        <f t="shared" ref="N5:N7" si="1">J5</f>
        <v>12</v>
      </c>
      <c r="O5" s="28">
        <f t="shared" ref="O5:O7" si="2">K5</f>
        <v>16.2</v>
      </c>
      <c r="P5" s="28">
        <f t="shared" ref="P5:P7" si="3">L5</f>
        <v>13.7</v>
      </c>
    </row>
    <row r="6" spans="1:16" x14ac:dyDescent="0.25">
      <c r="B6" t="s">
        <v>367</v>
      </c>
      <c r="C6">
        <v>46.8581392288459</v>
      </c>
      <c r="D6">
        <v>28486</v>
      </c>
      <c r="E6">
        <v>47.760047574210816</v>
      </c>
      <c r="F6">
        <v>19275</v>
      </c>
      <c r="G6">
        <v>47.217993079584772</v>
      </c>
      <c r="H6">
        <v>47761</v>
      </c>
      <c r="J6" s="107">
        <f>VALUE(FIXED(IF(SUM(D4:D7)&lt;N!$C$2,"",Resources!C6),1))</f>
        <v>46.9</v>
      </c>
      <c r="K6" s="107">
        <f>VALUE(FIXED(IF(SUM(F4:F7)&lt;N!$C$2,"",Resources!E6),1))</f>
        <v>47.8</v>
      </c>
      <c r="L6" s="107">
        <f>VALUE(FIXED(IF(SUM(H4:H7)&lt;N!$C$2,"",Resources!G6),1))</f>
        <v>47.2</v>
      </c>
      <c r="N6" s="28">
        <f t="shared" si="1"/>
        <v>46.9</v>
      </c>
      <c r="O6" s="28">
        <f t="shared" si="2"/>
        <v>47.8</v>
      </c>
      <c r="P6" s="28">
        <f t="shared" si="3"/>
        <v>47.2</v>
      </c>
    </row>
    <row r="7" spans="1:16" x14ac:dyDescent="0.25">
      <c r="B7" t="s">
        <v>368</v>
      </c>
      <c r="C7">
        <v>39.218976181076457</v>
      </c>
      <c r="D7">
        <v>23842</v>
      </c>
      <c r="E7">
        <v>31.968878537093019</v>
      </c>
      <c r="F7">
        <v>12902</v>
      </c>
      <c r="G7">
        <v>36.326248146317347</v>
      </c>
      <c r="H7">
        <v>36744</v>
      </c>
      <c r="J7" s="107">
        <f>VALUE(FIXED(IF(SUM(D4:D7)&lt;N!$C$2,"",Resources!C7),1))</f>
        <v>39.200000000000003</v>
      </c>
      <c r="K7" s="107">
        <f>VALUE(FIXED(IF(SUM(F4:F7)&lt;N!$C$2,"",Resources!E7),1))</f>
        <v>32</v>
      </c>
      <c r="L7" s="107">
        <f>VALUE(FIXED(IF(SUM(H4:H7)&lt;N!$C$2,"",Resources!G7),1))</f>
        <v>36.299999999999997</v>
      </c>
      <c r="N7" s="28">
        <f t="shared" si="1"/>
        <v>39.200000000000003</v>
      </c>
      <c r="O7" s="28">
        <f t="shared" si="2"/>
        <v>32</v>
      </c>
      <c r="P7" s="28">
        <f t="shared" si="3"/>
        <v>36.299999999999997</v>
      </c>
    </row>
    <row r="8" spans="1:16" x14ac:dyDescent="0.25">
      <c r="B8" t="s">
        <v>344</v>
      </c>
      <c r="C8">
        <v>0</v>
      </c>
      <c r="D8">
        <v>3767</v>
      </c>
      <c r="E8">
        <v>0</v>
      </c>
      <c r="F8">
        <v>2783</v>
      </c>
      <c r="G8">
        <v>0</v>
      </c>
      <c r="H8">
        <v>6550</v>
      </c>
      <c r="J8" s="109"/>
      <c r="K8" s="109"/>
      <c r="L8" s="109"/>
      <c r="N8" s="28">
        <f t="shared" ref="N8:P11" si="4">J10</f>
        <v>4.8</v>
      </c>
      <c r="O8" s="28">
        <f t="shared" si="4"/>
        <v>8.6999999999999993</v>
      </c>
      <c r="P8" s="28">
        <f t="shared" si="4"/>
        <v>6.4</v>
      </c>
    </row>
    <row r="9" spans="1:16" x14ac:dyDescent="0.25">
      <c r="B9" t="s">
        <v>335</v>
      </c>
      <c r="C9">
        <v>0</v>
      </c>
      <c r="D9">
        <v>708</v>
      </c>
      <c r="E9">
        <v>0</v>
      </c>
      <c r="F9">
        <v>532</v>
      </c>
      <c r="G9">
        <v>0</v>
      </c>
      <c r="H9">
        <v>1240</v>
      </c>
      <c r="J9" s="109"/>
      <c r="K9" s="109"/>
      <c r="L9" s="109"/>
      <c r="N9" s="28">
        <f t="shared" si="4"/>
        <v>17.2</v>
      </c>
      <c r="O9" s="28">
        <f t="shared" si="4"/>
        <v>21.4</v>
      </c>
      <c r="P9" s="28">
        <f t="shared" si="4"/>
        <v>18.899999999999999</v>
      </c>
    </row>
    <row r="10" spans="1:16" x14ac:dyDescent="0.25">
      <c r="A10" t="s">
        <v>385</v>
      </c>
      <c r="B10" t="s">
        <v>365</v>
      </c>
      <c r="C10">
        <v>4.8281117696867062</v>
      </c>
      <c r="D10">
        <v>2851</v>
      </c>
      <c r="E10">
        <v>8.6777175158505848</v>
      </c>
      <c r="F10">
        <v>3408</v>
      </c>
      <c r="G10">
        <v>6.3657536893707478</v>
      </c>
      <c r="H10">
        <v>6259</v>
      </c>
      <c r="J10" s="107">
        <f>VALUE(FIXED(IF(SUM(D10:D13)&lt;N!$C$2,"",Resources!C10),1))</f>
        <v>4.8</v>
      </c>
      <c r="K10" s="107">
        <f>VALUE(FIXED(IF(SUM(F10:F13)&lt;N!$C$2,"",Resources!E10),1))</f>
        <v>8.6999999999999993</v>
      </c>
      <c r="L10" s="107">
        <f>VALUE(FIXED(IF(SUM(H10:H13)&lt;N!$C$2,"",Resources!G10),1))</f>
        <v>6.4</v>
      </c>
      <c r="N10" s="28">
        <f t="shared" si="4"/>
        <v>43.7</v>
      </c>
      <c r="O10" s="28">
        <f t="shared" si="4"/>
        <v>42.8</v>
      </c>
      <c r="P10" s="28">
        <f t="shared" si="4"/>
        <v>43.4</v>
      </c>
    </row>
    <row r="11" spans="1:16" x14ac:dyDescent="0.25">
      <c r="B11" t="s">
        <v>366</v>
      </c>
      <c r="C11">
        <v>17.248094834885691</v>
      </c>
      <c r="D11">
        <v>10185</v>
      </c>
      <c r="E11">
        <v>21.398925470424974</v>
      </c>
      <c r="F11">
        <v>8404</v>
      </c>
      <c r="G11">
        <v>18.906054534544307</v>
      </c>
      <c r="H11">
        <v>18589</v>
      </c>
      <c r="J11" s="107">
        <f>VALUE(FIXED(IF(SUM(D10:D13)&lt;N!$C$2,"",Resources!C11),1))</f>
        <v>17.2</v>
      </c>
      <c r="K11" s="107">
        <f>VALUE(FIXED(IF(SUM(F10:F13)&lt;N!$C$2,"",Resources!E11),1))</f>
        <v>21.4</v>
      </c>
      <c r="L11" s="107">
        <f>VALUE(FIXED(IF(SUM(H10:H13)&lt;N!$C$2,"",Resources!G11),1))</f>
        <v>18.899999999999999</v>
      </c>
      <c r="N11" s="28">
        <f t="shared" si="4"/>
        <v>34.200000000000003</v>
      </c>
      <c r="O11" s="28">
        <f t="shared" si="4"/>
        <v>27.1</v>
      </c>
      <c r="P11" s="28">
        <f t="shared" si="4"/>
        <v>31.4</v>
      </c>
    </row>
    <row r="12" spans="1:16" x14ac:dyDescent="0.25">
      <c r="B12" t="s">
        <v>367</v>
      </c>
      <c r="C12">
        <v>43.732430143945805</v>
      </c>
      <c r="D12">
        <v>25824</v>
      </c>
      <c r="E12">
        <v>42.785119547780916</v>
      </c>
      <c r="F12">
        <v>16803</v>
      </c>
      <c r="G12">
        <v>43.354047374469857</v>
      </c>
      <c r="H12">
        <v>42627</v>
      </c>
      <c r="J12" s="107">
        <f>VALUE(FIXED(IF(SUM(D10:D13)&lt;N!$C$2,"",Resources!C12),1))</f>
        <v>43.7</v>
      </c>
      <c r="K12" s="107">
        <f>VALUE(FIXED(IF(SUM(F10:F13)&lt;N!$C$2,"",Resources!E12),1))</f>
        <v>42.8</v>
      </c>
      <c r="L12" s="107">
        <f>VALUE(FIXED(IF(SUM(H10:H13)&lt;N!$C$2,"",Resources!G12),1))</f>
        <v>43.4</v>
      </c>
      <c r="N12" s="28">
        <f t="shared" ref="N12:P15" si="5">J16</f>
        <v>2.1</v>
      </c>
      <c r="O12" s="28">
        <f t="shared" si="5"/>
        <v>3.5</v>
      </c>
      <c r="P12" s="28">
        <f t="shared" si="5"/>
        <v>2.6</v>
      </c>
    </row>
    <row r="13" spans="1:16" x14ac:dyDescent="0.25">
      <c r="B13" t="s">
        <v>368</v>
      </c>
      <c r="C13">
        <v>34.191363251481796</v>
      </c>
      <c r="D13">
        <v>20190</v>
      </c>
      <c r="E13">
        <v>27.138237465943522</v>
      </c>
      <c r="F13">
        <v>10658</v>
      </c>
      <c r="G13">
        <v>31.374144401615084</v>
      </c>
      <c r="H13">
        <v>30848</v>
      </c>
      <c r="J13" s="107">
        <f>VALUE(FIXED(IF(SUM(D10:D13)&lt;N!$C$2,"",Resources!C13),1))</f>
        <v>34.200000000000003</v>
      </c>
      <c r="K13" s="107">
        <f>VALUE(FIXED(IF(SUM(F10:F13)&lt;N!$C$2,"",Resources!E13),1))</f>
        <v>27.1</v>
      </c>
      <c r="L13" s="107">
        <f>VALUE(FIXED(IF(SUM(H10:H13)&lt;N!$C$2,"",Resources!G13),1))</f>
        <v>31.4</v>
      </c>
      <c r="N13" s="28">
        <f t="shared" si="5"/>
        <v>11.8</v>
      </c>
      <c r="O13" s="28">
        <f t="shared" si="5"/>
        <v>15</v>
      </c>
      <c r="P13" s="28">
        <f t="shared" si="5"/>
        <v>13.1</v>
      </c>
    </row>
    <row r="14" spans="1:16" x14ac:dyDescent="0.25">
      <c r="B14" t="s">
        <v>344</v>
      </c>
      <c r="C14">
        <v>0</v>
      </c>
      <c r="D14">
        <v>5445</v>
      </c>
      <c r="E14">
        <v>0</v>
      </c>
      <c r="F14">
        <v>3819</v>
      </c>
      <c r="G14">
        <v>0</v>
      </c>
      <c r="H14">
        <v>9264</v>
      </c>
      <c r="J14" s="109"/>
      <c r="K14" s="109"/>
      <c r="L14" s="109"/>
      <c r="N14" s="28">
        <f t="shared" si="5"/>
        <v>44.7</v>
      </c>
      <c r="O14" s="28">
        <f t="shared" si="5"/>
        <v>47.1</v>
      </c>
      <c r="P14" s="28">
        <f t="shared" si="5"/>
        <v>45.7</v>
      </c>
    </row>
    <row r="15" spans="1:16" x14ac:dyDescent="0.25">
      <c r="B15" t="s">
        <v>335</v>
      </c>
      <c r="C15">
        <v>0</v>
      </c>
      <c r="D15">
        <v>772</v>
      </c>
      <c r="E15">
        <v>0</v>
      </c>
      <c r="F15">
        <v>581</v>
      </c>
      <c r="G15">
        <v>0</v>
      </c>
      <c r="H15">
        <v>1353</v>
      </c>
      <c r="J15" s="109"/>
      <c r="K15" s="109"/>
      <c r="L15" s="109"/>
      <c r="N15" s="28">
        <f t="shared" si="5"/>
        <v>41.4</v>
      </c>
      <c r="O15" s="28">
        <f t="shared" si="5"/>
        <v>34.4</v>
      </c>
      <c r="P15" s="28">
        <f t="shared" si="5"/>
        <v>38.6</v>
      </c>
    </row>
    <row r="16" spans="1:16" x14ac:dyDescent="0.25">
      <c r="A16" t="s">
        <v>386</v>
      </c>
      <c r="B16" t="s">
        <v>365</v>
      </c>
      <c r="C16">
        <v>2.1113183096810899</v>
      </c>
      <c r="D16">
        <v>1336</v>
      </c>
      <c r="E16">
        <v>3.4586681974741675</v>
      </c>
      <c r="F16">
        <v>1446</v>
      </c>
      <c r="G16">
        <v>2.647355499305331</v>
      </c>
      <c r="H16">
        <v>2782</v>
      </c>
      <c r="J16" s="107">
        <f>VALUE(FIXED(IF(SUM(D16:D19)&lt;N!$C$2,"",Resources!C16),1))</f>
        <v>2.1</v>
      </c>
      <c r="K16" s="107">
        <f>VALUE(FIXED(IF(SUM(F16:F19)&lt;N!$C$2,"",Resources!E16),1))</f>
        <v>3.5</v>
      </c>
      <c r="L16" s="107">
        <f>VALUE(FIXED(IF(SUM(H16:H19)&lt;N!$C$2,"",Resources!G16),1))</f>
        <v>2.6</v>
      </c>
      <c r="N16" s="28">
        <f t="shared" ref="N16:P19" si="6">J22</f>
        <v>2.9</v>
      </c>
      <c r="O16" s="28">
        <f t="shared" si="6"/>
        <v>5.4</v>
      </c>
      <c r="P16" s="28">
        <f t="shared" si="6"/>
        <v>3.9</v>
      </c>
    </row>
    <row r="17" spans="1:16" x14ac:dyDescent="0.25">
      <c r="B17" t="s">
        <v>366</v>
      </c>
      <c r="C17">
        <v>11.809791712759569</v>
      </c>
      <c r="D17">
        <v>7473</v>
      </c>
      <c r="E17">
        <v>15.006697282816686</v>
      </c>
      <c r="F17">
        <v>6274</v>
      </c>
      <c r="G17">
        <v>13.081666444626306</v>
      </c>
      <c r="H17">
        <v>13747</v>
      </c>
      <c r="J17" s="107">
        <f>VALUE(FIXED(IF(SUM(D16:D19)&lt;N!$C$2,"",Resources!C17),1))</f>
        <v>11.8</v>
      </c>
      <c r="K17" s="107">
        <f>VALUE(FIXED(IF(SUM(F16:F19)&lt;N!$C$2,"",Resources!E17),1))</f>
        <v>15</v>
      </c>
      <c r="L17" s="107">
        <f>VALUE(FIXED(IF(SUM(H16:H19)&lt;N!$C$2,"",Resources!G17),1))</f>
        <v>13.1</v>
      </c>
      <c r="N17" s="28">
        <f t="shared" si="6"/>
        <v>14.6</v>
      </c>
      <c r="O17" s="28">
        <f t="shared" si="6"/>
        <v>18</v>
      </c>
      <c r="P17" s="28">
        <f t="shared" si="6"/>
        <v>16</v>
      </c>
    </row>
    <row r="18" spans="1:16" x14ac:dyDescent="0.25">
      <c r="B18" t="s">
        <v>367</v>
      </c>
      <c r="C18">
        <v>44.718543569645057</v>
      </c>
      <c r="D18">
        <v>28297</v>
      </c>
      <c r="E18">
        <v>47.148871029468047</v>
      </c>
      <c r="F18">
        <v>19712</v>
      </c>
      <c r="G18">
        <v>45.685438593152277</v>
      </c>
      <c r="H18">
        <v>48009</v>
      </c>
      <c r="J18" s="107">
        <f>VALUE(FIXED(IF(SUM(D16:D19)&lt;N!$C$2,"",Resources!C18),1))</f>
        <v>44.7</v>
      </c>
      <c r="K18" s="107">
        <f>VALUE(FIXED(IF(SUM(F16:F19)&lt;N!$C$2,"",Resources!E18),1))</f>
        <v>47.1</v>
      </c>
      <c r="L18" s="107">
        <f>VALUE(FIXED(IF(SUM(H16:H19)&lt;N!$C$2,"",Resources!G18),1))</f>
        <v>45.7</v>
      </c>
      <c r="N18" s="28">
        <f t="shared" si="6"/>
        <v>47.3</v>
      </c>
      <c r="O18" s="28">
        <f t="shared" si="6"/>
        <v>46.8</v>
      </c>
      <c r="P18" s="28">
        <f t="shared" si="6"/>
        <v>47.1</v>
      </c>
    </row>
    <row r="19" spans="1:16" x14ac:dyDescent="0.25">
      <c r="B19" t="s">
        <v>368</v>
      </c>
      <c r="C19">
        <v>41.360346407914285</v>
      </c>
      <c r="D19">
        <v>26172</v>
      </c>
      <c r="E19">
        <v>34.385763490241104</v>
      </c>
      <c r="F19">
        <v>14376</v>
      </c>
      <c r="G19">
        <v>38.585539462916088</v>
      </c>
      <c r="H19">
        <v>40548</v>
      </c>
      <c r="J19" s="107">
        <f>VALUE(FIXED(IF(SUM(D16:D19)&lt;N!$C$2,"",Resources!C19),1))</f>
        <v>41.4</v>
      </c>
      <c r="K19" s="107">
        <f>VALUE(FIXED(IF(SUM(F16:F19)&lt;N!$C$2,"",Resources!E19),1))</f>
        <v>34.4</v>
      </c>
      <c r="L19" s="107">
        <f>VALUE(FIXED(IF(SUM(H16:H19)&lt;N!$C$2,"",Resources!G19),1))</f>
        <v>38.6</v>
      </c>
      <c r="N19" s="28">
        <f t="shared" si="6"/>
        <v>35.200000000000003</v>
      </c>
      <c r="O19" s="28">
        <f t="shared" si="6"/>
        <v>29.8</v>
      </c>
      <c r="P19" s="28">
        <f t="shared" si="6"/>
        <v>33</v>
      </c>
    </row>
    <row r="20" spans="1:16" x14ac:dyDescent="0.25">
      <c r="B20" t="s">
        <v>344</v>
      </c>
      <c r="C20">
        <v>0</v>
      </c>
      <c r="D20">
        <v>1222</v>
      </c>
      <c r="E20">
        <v>0</v>
      </c>
      <c r="F20">
        <v>1309</v>
      </c>
      <c r="G20">
        <v>0</v>
      </c>
      <c r="H20">
        <v>2531</v>
      </c>
      <c r="J20" s="109"/>
      <c r="K20" s="109"/>
      <c r="L20" s="109"/>
      <c r="N20" s="28">
        <f t="shared" ref="N20:P23" si="7">J28</f>
        <v>2.5</v>
      </c>
      <c r="O20" s="28">
        <f t="shared" si="7"/>
        <v>4.3</v>
      </c>
      <c r="P20" s="28">
        <f t="shared" si="7"/>
        <v>3.2</v>
      </c>
    </row>
    <row r="21" spans="1:16" x14ac:dyDescent="0.25">
      <c r="B21" t="s">
        <v>335</v>
      </c>
      <c r="C21">
        <v>0</v>
      </c>
      <c r="D21">
        <v>767</v>
      </c>
      <c r="E21">
        <v>0</v>
      </c>
      <c r="F21">
        <v>556</v>
      </c>
      <c r="G21">
        <v>0</v>
      </c>
      <c r="H21">
        <v>1323</v>
      </c>
      <c r="J21" s="109"/>
      <c r="K21" s="109"/>
      <c r="L21" s="109"/>
      <c r="N21" s="28">
        <f t="shared" si="7"/>
        <v>16.7</v>
      </c>
      <c r="O21" s="28">
        <f t="shared" si="7"/>
        <v>20</v>
      </c>
      <c r="P21" s="28">
        <f t="shared" si="7"/>
        <v>18</v>
      </c>
    </row>
    <row r="22" spans="1:16" x14ac:dyDescent="0.25">
      <c r="A22" t="s">
        <v>387</v>
      </c>
      <c r="B22" t="s">
        <v>365</v>
      </c>
      <c r="C22">
        <v>2.8849248699835681</v>
      </c>
      <c r="D22">
        <v>1703</v>
      </c>
      <c r="E22">
        <v>5.4188921487499684</v>
      </c>
      <c r="F22">
        <v>2161</v>
      </c>
      <c r="G22">
        <v>3.9065817409766455</v>
      </c>
      <c r="H22">
        <v>3864</v>
      </c>
      <c r="J22" s="107">
        <f>VALUE(FIXED(IF(SUM(D22:D25)&lt;N!$C$2,"",Resources!C22),1))</f>
        <v>2.9</v>
      </c>
      <c r="K22" s="107">
        <f>VALUE(FIXED(IF(SUM(F22:F25)&lt;N!$C$2,"",Resources!E22),1))</f>
        <v>5.4</v>
      </c>
      <c r="L22" s="107">
        <f>VALUE(FIXED(IF(SUM(H22:H25)&lt;N!$C$2,"",Resources!G22),1))</f>
        <v>3.9</v>
      </c>
      <c r="N22" s="28">
        <f t="shared" si="7"/>
        <v>50</v>
      </c>
      <c r="O22" s="28">
        <f t="shared" si="7"/>
        <v>50.4</v>
      </c>
      <c r="P22" s="28">
        <f t="shared" si="7"/>
        <v>50.2</v>
      </c>
    </row>
    <row r="23" spans="1:16" x14ac:dyDescent="0.25">
      <c r="B23" t="s">
        <v>366</v>
      </c>
      <c r="C23">
        <v>14.56184038894818</v>
      </c>
      <c r="D23">
        <v>8596</v>
      </c>
      <c r="E23">
        <v>18.017001429323706</v>
      </c>
      <c r="F23">
        <v>7185</v>
      </c>
      <c r="G23">
        <v>15.954908502679203</v>
      </c>
      <c r="H23">
        <v>15781</v>
      </c>
      <c r="J23" s="107">
        <f>VALUE(FIXED(IF(SUM(D22:D25)&lt;N!$C$2,"",Resources!C23),1))</f>
        <v>14.6</v>
      </c>
      <c r="K23" s="107">
        <f>VALUE(FIXED(IF(SUM(F22:F25)&lt;N!$C$2,"",Resources!E23),1))</f>
        <v>18</v>
      </c>
      <c r="L23" s="107">
        <f>VALUE(FIXED(IF(SUM(H22:H25)&lt;N!$C$2,"",Resources!G23),1))</f>
        <v>16</v>
      </c>
      <c r="N23" s="28">
        <f t="shared" si="7"/>
        <v>30.7</v>
      </c>
      <c r="O23" s="28">
        <f t="shared" si="7"/>
        <v>25.3</v>
      </c>
      <c r="P23" s="28">
        <f t="shared" si="7"/>
        <v>28.6</v>
      </c>
    </row>
    <row r="24" spans="1:16" x14ac:dyDescent="0.25">
      <c r="B24" t="s">
        <v>367</v>
      </c>
      <c r="C24">
        <v>47.341227490640513</v>
      </c>
      <c r="D24">
        <v>27946</v>
      </c>
      <c r="E24">
        <v>46.781514080092279</v>
      </c>
      <c r="F24">
        <v>18656</v>
      </c>
      <c r="G24">
        <v>47.115559599636036</v>
      </c>
      <c r="H24">
        <v>46602</v>
      </c>
      <c r="J24" s="107">
        <f>VALUE(FIXED(IF(SUM(D22:D25)&lt;N!$C$2,"",Resources!C24),1))</f>
        <v>47.3</v>
      </c>
      <c r="K24" s="107">
        <f>VALUE(FIXED(IF(SUM(F22:F25)&lt;N!$C$2,"",Resources!E24),1))</f>
        <v>46.8</v>
      </c>
      <c r="L24" s="107">
        <f>VALUE(FIXED(IF(SUM(H22:H25)&lt;N!$C$2,"",Resources!G24),1))</f>
        <v>47.1</v>
      </c>
      <c r="N24" s="28">
        <f t="shared" ref="N24:P27" si="8">J34</f>
        <v>2.5</v>
      </c>
      <c r="O24" s="28">
        <f t="shared" si="8"/>
        <v>5.3</v>
      </c>
      <c r="P24" s="28">
        <f t="shared" si="8"/>
        <v>3.6</v>
      </c>
    </row>
    <row r="25" spans="1:16" x14ac:dyDescent="0.25">
      <c r="B25" t="s">
        <v>368</v>
      </c>
      <c r="C25">
        <v>35.212007250427739</v>
      </c>
      <c r="D25">
        <v>20786</v>
      </c>
      <c r="E25">
        <v>29.782592341834047</v>
      </c>
      <c r="F25">
        <v>11877</v>
      </c>
      <c r="G25">
        <v>33.02295015670812</v>
      </c>
      <c r="H25">
        <v>32663</v>
      </c>
      <c r="J25" s="107">
        <f>VALUE(FIXED(IF(SUM(D22:D25)&lt;N!$C$2,"",Resources!C25),1))</f>
        <v>35.200000000000003</v>
      </c>
      <c r="K25" s="107">
        <f>VALUE(FIXED(IF(SUM(F22:F25)&lt;N!$C$2,"",Resources!E25),1))</f>
        <v>29.8</v>
      </c>
      <c r="L25" s="107">
        <f>VALUE(FIXED(IF(SUM(H22:H25)&lt;N!$C$2,"",Resources!G25),1))</f>
        <v>33</v>
      </c>
      <c r="N25" s="28">
        <f t="shared" si="8"/>
        <v>12.5</v>
      </c>
      <c r="O25" s="28">
        <f t="shared" si="8"/>
        <v>17.2</v>
      </c>
      <c r="P25" s="28">
        <f t="shared" si="8"/>
        <v>14.3</v>
      </c>
    </row>
    <row r="26" spans="1:16" x14ac:dyDescent="0.25">
      <c r="B26" t="s">
        <v>344</v>
      </c>
      <c r="C26">
        <v>0</v>
      </c>
      <c r="D26">
        <v>5467</v>
      </c>
      <c r="E26">
        <v>0</v>
      </c>
      <c r="F26">
        <v>3234</v>
      </c>
      <c r="G26">
        <v>0</v>
      </c>
      <c r="H26">
        <v>8701</v>
      </c>
      <c r="J26" s="109"/>
      <c r="K26" s="109"/>
      <c r="L26" s="109"/>
      <c r="N26" s="28">
        <f t="shared" si="8"/>
        <v>45.1</v>
      </c>
      <c r="O26" s="28">
        <f t="shared" si="8"/>
        <v>45.6</v>
      </c>
      <c r="P26" s="28">
        <f t="shared" si="8"/>
        <v>45.3</v>
      </c>
    </row>
    <row r="27" spans="1:16" x14ac:dyDescent="0.25">
      <c r="B27" t="s">
        <v>335</v>
      </c>
      <c r="C27">
        <v>0</v>
      </c>
      <c r="D27">
        <v>769</v>
      </c>
      <c r="E27">
        <v>0</v>
      </c>
      <c r="F27">
        <v>560</v>
      </c>
      <c r="G27">
        <v>0</v>
      </c>
      <c r="H27">
        <v>1329</v>
      </c>
      <c r="J27" s="109"/>
      <c r="K27" s="109"/>
      <c r="L27" s="109"/>
      <c r="N27" s="28">
        <f t="shared" si="8"/>
        <v>39.9</v>
      </c>
      <c r="O27" s="28">
        <f t="shared" si="8"/>
        <v>31.8</v>
      </c>
      <c r="P27" s="28">
        <f t="shared" si="8"/>
        <v>36.700000000000003</v>
      </c>
    </row>
    <row r="28" spans="1:16" x14ac:dyDescent="0.25">
      <c r="A28" t="s">
        <v>388</v>
      </c>
      <c r="B28" t="s">
        <v>365</v>
      </c>
      <c r="C28">
        <v>2.5132547281791564</v>
      </c>
      <c r="D28">
        <v>1588</v>
      </c>
      <c r="E28">
        <v>4.2835078913074955</v>
      </c>
      <c r="F28">
        <v>1775</v>
      </c>
      <c r="G28">
        <v>3.2143983636485287</v>
      </c>
      <c r="H28">
        <v>3363</v>
      </c>
      <c r="J28" s="107">
        <f>VALUE(FIXED(IF(SUM(D28:D31)&lt;N!$C$2,"",Resources!C28),1))</f>
        <v>2.5</v>
      </c>
      <c r="K28" s="107">
        <f>VALUE(FIXED(IF(SUM(F28:F31)&lt;N!$C$2,"",Resources!E28),1))</f>
        <v>4.3</v>
      </c>
      <c r="L28" s="107">
        <f>VALUE(FIXED(IF(SUM(H28:H31)&lt;N!$C$2,"",Resources!G28),1))</f>
        <v>3.2</v>
      </c>
      <c r="N28" s="28">
        <f t="shared" ref="N28:P31" si="9">J40</f>
        <v>1.7</v>
      </c>
      <c r="O28" s="28">
        <f t="shared" si="9"/>
        <v>3</v>
      </c>
      <c r="P28" s="28">
        <f t="shared" si="9"/>
        <v>2.2000000000000002</v>
      </c>
    </row>
    <row r="29" spans="1:16" x14ac:dyDescent="0.25">
      <c r="B29" t="s">
        <v>366</v>
      </c>
      <c r="C29">
        <v>16.741315185566194</v>
      </c>
      <c r="D29">
        <v>10578</v>
      </c>
      <c r="E29">
        <v>19.97200637096385</v>
      </c>
      <c r="F29">
        <v>8276</v>
      </c>
      <c r="G29">
        <v>18.020894067270103</v>
      </c>
      <c r="H29">
        <v>18854</v>
      </c>
      <c r="J29" s="107">
        <f>VALUE(FIXED(IF(SUM(D28:D31)&lt;N!$C$2,"",Resources!C29),1))</f>
        <v>16.7</v>
      </c>
      <c r="K29" s="107">
        <f>VALUE(FIXED(IF(SUM(F28:F31)&lt;N!$C$2,"",Resources!E29),1))</f>
        <v>20</v>
      </c>
      <c r="L29" s="107">
        <f>VALUE(FIXED(IF(SUM(H28:H31)&lt;N!$C$2,"",Resources!G29),1))</f>
        <v>18</v>
      </c>
      <c r="N29" s="28">
        <f t="shared" si="9"/>
        <v>9.9</v>
      </c>
      <c r="O29" s="28">
        <f t="shared" si="9"/>
        <v>12.7</v>
      </c>
      <c r="P29" s="28">
        <f t="shared" si="9"/>
        <v>11</v>
      </c>
    </row>
    <row r="30" spans="1:16" x14ac:dyDescent="0.25">
      <c r="B30" t="s">
        <v>367</v>
      </c>
      <c r="C30">
        <v>50.002373981166414</v>
      </c>
      <c r="D30">
        <v>31594</v>
      </c>
      <c r="E30">
        <v>50.405424972247694</v>
      </c>
      <c r="F30">
        <v>20887</v>
      </c>
      <c r="G30">
        <v>50.16201026542921</v>
      </c>
      <c r="H30">
        <v>52481</v>
      </c>
      <c r="J30" s="107">
        <f>VALUE(FIXED(IF(SUM(D28:D31)&lt;N!$C$2,"",Resources!C30),1))</f>
        <v>50</v>
      </c>
      <c r="K30" s="107">
        <f>VALUE(FIXED(IF(SUM(F28:F31)&lt;N!$C$2,"",Resources!E30),1))</f>
        <v>50.4</v>
      </c>
      <c r="L30" s="107">
        <f>VALUE(FIXED(IF(SUM(H28:H31)&lt;N!$C$2,"",Resources!G30),1))</f>
        <v>50.2</v>
      </c>
      <c r="N30" s="28">
        <f t="shared" si="9"/>
        <v>41.7</v>
      </c>
      <c r="O30" s="28">
        <f t="shared" si="9"/>
        <v>43.7</v>
      </c>
      <c r="P30" s="28">
        <f t="shared" si="9"/>
        <v>42.5</v>
      </c>
    </row>
    <row r="31" spans="1:16" x14ac:dyDescent="0.25">
      <c r="B31" t="s">
        <v>368</v>
      </c>
      <c r="C31">
        <v>30.743056105088232</v>
      </c>
      <c r="D31">
        <v>19425</v>
      </c>
      <c r="E31">
        <v>25.339060765480959</v>
      </c>
      <c r="F31">
        <v>10500</v>
      </c>
      <c r="G31">
        <v>28.60269730365216</v>
      </c>
      <c r="H31">
        <v>29925</v>
      </c>
      <c r="J31" s="107">
        <f>VALUE(FIXED(IF(SUM(D28:D31)&lt;N!$C$2,"",Resources!C31),1))</f>
        <v>30.7</v>
      </c>
      <c r="K31" s="107">
        <f>VALUE(FIXED(IF(SUM(F28:F31)&lt;N!$C$2,"",Resources!E31),1))</f>
        <v>25.3</v>
      </c>
      <c r="L31" s="107">
        <f>VALUE(FIXED(IF(SUM(H28:H31)&lt;N!$C$2,"",Resources!G31),1))</f>
        <v>28.6</v>
      </c>
      <c r="N31" s="28">
        <f t="shared" si="9"/>
        <v>46.7</v>
      </c>
      <c r="O31" s="28">
        <f t="shared" si="9"/>
        <v>40.6</v>
      </c>
      <c r="P31" s="28">
        <f t="shared" si="9"/>
        <v>44.3</v>
      </c>
    </row>
    <row r="32" spans="1:16" x14ac:dyDescent="0.25">
      <c r="B32" t="s">
        <v>344</v>
      </c>
      <c r="C32">
        <v>0</v>
      </c>
      <c r="D32">
        <v>1327</v>
      </c>
      <c r="E32">
        <v>0</v>
      </c>
      <c r="F32">
        <v>1675</v>
      </c>
      <c r="G32">
        <v>0</v>
      </c>
      <c r="H32">
        <v>3002</v>
      </c>
      <c r="J32" s="109"/>
      <c r="K32" s="109"/>
      <c r="L32" s="109"/>
      <c r="N32" s="23"/>
      <c r="O32" s="23"/>
      <c r="P32" s="23"/>
    </row>
    <row r="33" spans="1:16" x14ac:dyDescent="0.25">
      <c r="B33" t="s">
        <v>335</v>
      </c>
      <c r="C33">
        <v>0</v>
      </c>
      <c r="D33">
        <v>755</v>
      </c>
      <c r="E33">
        <v>0</v>
      </c>
      <c r="F33">
        <v>560</v>
      </c>
      <c r="G33">
        <v>0</v>
      </c>
      <c r="H33">
        <v>1315</v>
      </c>
      <c r="J33" s="109"/>
      <c r="K33" s="109"/>
      <c r="L33" s="109"/>
      <c r="N33" s="23"/>
      <c r="O33" s="23"/>
      <c r="P33" s="23"/>
    </row>
    <row r="34" spans="1:16" x14ac:dyDescent="0.25">
      <c r="A34" t="s">
        <v>389</v>
      </c>
      <c r="B34" t="s">
        <v>365</v>
      </c>
      <c r="C34">
        <v>2.5253407899335896</v>
      </c>
      <c r="D34">
        <v>1156</v>
      </c>
      <c r="E34">
        <v>5.3369929856663614</v>
      </c>
      <c r="F34">
        <v>1575</v>
      </c>
      <c r="G34">
        <v>3.6274522825985893</v>
      </c>
      <c r="H34">
        <v>2731</v>
      </c>
      <c r="J34" s="107">
        <f>VALUE(FIXED(IF(SUM(D34:D37)&lt;N!$C$2,"",Resources!C34),1))</f>
        <v>2.5</v>
      </c>
      <c r="K34" s="107">
        <f>VALUE(FIXED(IF(SUM(F34:F37)&lt;N!$C$2,"",Resources!E34),1))</f>
        <v>5.3</v>
      </c>
      <c r="L34" s="107">
        <f>VALUE(FIXED(IF(SUM(H34:H37)&lt;N!$C$2,"",Resources!G34),1))</f>
        <v>3.6</v>
      </c>
      <c r="N34" s="23"/>
      <c r="O34" s="23"/>
      <c r="P34" s="23"/>
    </row>
    <row r="35" spans="1:16" x14ac:dyDescent="0.25">
      <c r="B35" t="s">
        <v>366</v>
      </c>
      <c r="C35">
        <v>12.489077245718279</v>
      </c>
      <c r="D35">
        <v>5717</v>
      </c>
      <c r="E35">
        <v>17.227474501033512</v>
      </c>
      <c r="F35">
        <v>5084</v>
      </c>
      <c r="G35">
        <v>14.346434311368496</v>
      </c>
      <c r="H35">
        <v>10801</v>
      </c>
      <c r="J35" s="107">
        <f>VALUE(FIXED(IF(SUM(D34:D37)&lt;N!$C$2,"",Resources!C35),1))</f>
        <v>12.5</v>
      </c>
      <c r="K35" s="107">
        <f>VALUE(FIXED(IF(SUM(F34:F37)&lt;N!$C$2,"",Resources!E35),1))</f>
        <v>17.2</v>
      </c>
      <c r="L35" s="107">
        <f>VALUE(FIXED(IF(SUM(H34:H37)&lt;N!$C$2,"",Resources!G35),1))</f>
        <v>14.3</v>
      </c>
      <c r="N35" s="23"/>
      <c r="O35" s="23"/>
      <c r="P35" s="23"/>
    </row>
    <row r="36" spans="1:16" x14ac:dyDescent="0.25">
      <c r="B36" t="s">
        <v>367</v>
      </c>
      <c r="C36">
        <v>45.11534428521496</v>
      </c>
      <c r="D36">
        <v>20652</v>
      </c>
      <c r="E36">
        <v>45.647385720578768</v>
      </c>
      <c r="F36">
        <v>13471</v>
      </c>
      <c r="G36">
        <v>45.323893899345173</v>
      </c>
      <c r="H36">
        <v>34123</v>
      </c>
      <c r="J36" s="107">
        <f>VALUE(FIXED(IF(SUM(D34:D37)&lt;N!$C$2,"",Resources!C36),1))</f>
        <v>45.1</v>
      </c>
      <c r="K36" s="107">
        <f>VALUE(FIXED(IF(SUM(F34:F37)&lt;N!$C$2,"",Resources!E36),1))</f>
        <v>45.6</v>
      </c>
      <c r="L36" s="107">
        <f>VALUE(FIXED(IF(SUM(H34:H37)&lt;N!$C$2,"",Resources!G36),1))</f>
        <v>45.3</v>
      </c>
      <c r="N36" s="23"/>
      <c r="O36" s="23"/>
      <c r="P36" s="23"/>
    </row>
    <row r="37" spans="1:16" x14ac:dyDescent="0.25">
      <c r="B37" t="s">
        <v>368</v>
      </c>
      <c r="C37">
        <v>39.870237679133169</v>
      </c>
      <c r="D37">
        <v>18251</v>
      </c>
      <c r="E37">
        <v>31.78814679272136</v>
      </c>
      <c r="F37">
        <v>9381</v>
      </c>
      <c r="G37">
        <v>36.70221950668774</v>
      </c>
      <c r="H37">
        <v>27632</v>
      </c>
      <c r="J37" s="107">
        <f>VALUE(FIXED(IF(SUM(D34:D37)&lt;N!$C$2,"",Resources!C37),1))</f>
        <v>39.9</v>
      </c>
      <c r="K37" s="107">
        <f>VALUE(FIXED(IF(SUM(F34:F37)&lt;N!$C$2,"",Resources!E37),1))</f>
        <v>31.8</v>
      </c>
      <c r="L37" s="107">
        <f>VALUE(FIXED(IF(SUM(H34:H37)&lt;N!$C$2,"",Resources!G37),1))</f>
        <v>36.700000000000003</v>
      </c>
      <c r="N37" s="23"/>
      <c r="O37" s="23"/>
      <c r="P37" s="23"/>
    </row>
    <row r="38" spans="1:16" x14ac:dyDescent="0.25">
      <c r="B38" t="s">
        <v>344</v>
      </c>
      <c r="C38">
        <v>0</v>
      </c>
      <c r="D38">
        <v>18666</v>
      </c>
      <c r="E38">
        <v>0</v>
      </c>
      <c r="F38">
        <v>13553</v>
      </c>
      <c r="G38">
        <v>0</v>
      </c>
      <c r="H38">
        <v>32219</v>
      </c>
      <c r="J38" s="109"/>
      <c r="K38" s="109"/>
      <c r="L38" s="109"/>
      <c r="N38" s="23"/>
      <c r="O38" s="23"/>
      <c r="P38" s="23"/>
    </row>
    <row r="39" spans="1:16" x14ac:dyDescent="0.25">
      <c r="B39" t="s">
        <v>335</v>
      </c>
      <c r="C39">
        <v>0</v>
      </c>
      <c r="D39">
        <v>825</v>
      </c>
      <c r="E39">
        <v>0</v>
      </c>
      <c r="F39">
        <v>609</v>
      </c>
      <c r="G39">
        <v>0</v>
      </c>
      <c r="H39">
        <v>1434</v>
      </c>
      <c r="J39" s="109"/>
      <c r="K39" s="109"/>
      <c r="L39" s="109"/>
      <c r="N39" s="23"/>
      <c r="O39" s="23"/>
      <c r="P39" s="23"/>
    </row>
    <row r="40" spans="1:16" x14ac:dyDescent="0.25">
      <c r="A40" t="s">
        <v>390</v>
      </c>
      <c r="B40" t="s">
        <v>365</v>
      </c>
      <c r="C40">
        <v>1.717176630831347</v>
      </c>
      <c r="D40">
        <v>1059</v>
      </c>
      <c r="E40">
        <v>2.9613200419215677</v>
      </c>
      <c r="F40">
        <v>1215</v>
      </c>
      <c r="G40">
        <v>2.2142161635832522</v>
      </c>
      <c r="H40">
        <v>2274</v>
      </c>
      <c r="J40" s="107">
        <f>VALUE(FIXED(IF(SUM(D40:D43)&lt;N!$C$2,"",Resources!C40),1))</f>
        <v>1.7</v>
      </c>
      <c r="K40" s="107">
        <f>VALUE(FIXED(IF(SUM(F40:F43)&lt;N!$C$2,"",Resources!E40),1))</f>
        <v>3</v>
      </c>
      <c r="L40" s="107">
        <f>VALUE(FIXED(IF(SUM(H40:H43)&lt;N!$C$2,"",Resources!G40),1))</f>
        <v>2.2000000000000002</v>
      </c>
      <c r="N40" s="23"/>
      <c r="O40" s="23"/>
      <c r="P40" s="23"/>
    </row>
    <row r="41" spans="1:16" x14ac:dyDescent="0.25">
      <c r="B41" t="s">
        <v>366</v>
      </c>
      <c r="C41">
        <v>9.8522806505488809</v>
      </c>
      <c r="D41">
        <v>6076</v>
      </c>
      <c r="E41">
        <v>12.710521826025493</v>
      </c>
      <c r="F41">
        <v>5215</v>
      </c>
      <c r="G41">
        <v>10.994157740993185</v>
      </c>
      <c r="H41">
        <v>11291</v>
      </c>
      <c r="J41" s="107">
        <f>VALUE(FIXED(IF(SUM(D40:D43)&lt;N!$C$2,"",Resources!C41),1))</f>
        <v>9.9</v>
      </c>
      <c r="K41" s="107">
        <f>VALUE(FIXED(IF(SUM(F40:F43)&lt;N!$C$2,"",Resources!E41),1))</f>
        <v>12.7</v>
      </c>
      <c r="L41" s="107">
        <f>VALUE(FIXED(IF(SUM(H40:H43)&lt;N!$C$2,"",Resources!G41),1))</f>
        <v>11</v>
      </c>
      <c r="N41" s="23"/>
      <c r="O41" s="23"/>
      <c r="P41" s="23"/>
    </row>
    <row r="42" spans="1:16" x14ac:dyDescent="0.25">
      <c r="B42" t="s">
        <v>367</v>
      </c>
      <c r="C42">
        <v>41.703555966337504</v>
      </c>
      <c r="D42">
        <v>25719</v>
      </c>
      <c r="E42">
        <v>43.688610495015723</v>
      </c>
      <c r="F42">
        <v>17925</v>
      </c>
      <c r="G42">
        <v>42.49659201557936</v>
      </c>
      <c r="H42">
        <v>43644</v>
      </c>
      <c r="J42" s="107">
        <f>VALUE(FIXED(IF(SUM(D40:D43)&lt;N!$C$2,"",Resources!C42),1))</f>
        <v>41.7</v>
      </c>
      <c r="K42" s="107">
        <f>VALUE(FIXED(IF(SUM(F40:F43)&lt;N!$C$2,"",Resources!E42),1))</f>
        <v>43.7</v>
      </c>
      <c r="L42" s="107">
        <f>VALUE(FIXED(IF(SUM(H40:H43)&lt;N!$C$2,"",Resources!G42),1))</f>
        <v>42.5</v>
      </c>
      <c r="N42" s="23"/>
      <c r="O42" s="23"/>
      <c r="P42" s="23"/>
    </row>
    <row r="43" spans="1:16" x14ac:dyDescent="0.25">
      <c r="B43" t="s">
        <v>368</v>
      </c>
      <c r="C43">
        <v>46.726986752282272</v>
      </c>
      <c r="D43">
        <v>28817</v>
      </c>
      <c r="E43">
        <v>40.639547637037218</v>
      </c>
      <c r="F43">
        <v>16674</v>
      </c>
      <c r="G43">
        <v>44.295034079844207</v>
      </c>
      <c r="H43">
        <v>45491</v>
      </c>
      <c r="J43" s="107">
        <f>VALUE(FIXED(IF(SUM(D40:D43)&lt;N!$C$2,"",Resources!C43),1))</f>
        <v>46.7</v>
      </c>
      <c r="K43" s="107">
        <f>VALUE(FIXED(IF(SUM(F40:F43)&lt;N!$C$2,"",Resources!E43),1))</f>
        <v>40.6</v>
      </c>
      <c r="L43" s="107">
        <f>VALUE(FIXED(IF(SUM(H40:H43)&lt;N!$C$2,"",Resources!G43),1))</f>
        <v>44.3</v>
      </c>
      <c r="N43" s="23"/>
      <c r="O43" s="23"/>
      <c r="P43" s="23"/>
    </row>
    <row r="44" spans="1:16" x14ac:dyDescent="0.25">
      <c r="B44" t="s">
        <v>344</v>
      </c>
      <c r="C44">
        <v>0</v>
      </c>
      <c r="D44">
        <v>2817</v>
      </c>
      <c r="E44">
        <v>0</v>
      </c>
      <c r="F44">
        <v>2096</v>
      </c>
      <c r="G44">
        <v>0</v>
      </c>
      <c r="H44">
        <v>4913</v>
      </c>
      <c r="J44" s="109"/>
      <c r="K44" s="109"/>
      <c r="L44" s="109"/>
      <c r="N44" s="23"/>
      <c r="O44" s="23"/>
      <c r="P44" s="23"/>
    </row>
    <row r="45" spans="1:16" x14ac:dyDescent="0.25">
      <c r="B45" t="s">
        <v>335</v>
      </c>
      <c r="C45">
        <v>0</v>
      </c>
      <c r="D45">
        <v>779</v>
      </c>
      <c r="E45">
        <v>0</v>
      </c>
      <c r="F45">
        <v>548</v>
      </c>
      <c r="G45">
        <v>0</v>
      </c>
      <c r="H45">
        <v>1327</v>
      </c>
      <c r="J45" s="109"/>
      <c r="K45" s="109"/>
      <c r="L45" s="109"/>
      <c r="N45" s="23"/>
      <c r="O45" s="23"/>
      <c r="P45" s="23"/>
    </row>
    <row r="46" spans="1:16" s="22" customFormat="1" x14ac:dyDescent="0.25">
      <c r="J46" s="109"/>
      <c r="K46" s="109"/>
      <c r="L46" s="109"/>
      <c r="N46" s="23"/>
      <c r="O46" s="23"/>
      <c r="P46" s="2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49"/>
  <sheetViews>
    <sheetView workbookViewId="0">
      <selection sqref="A1:E1"/>
    </sheetView>
  </sheetViews>
  <sheetFormatPr defaultRowHeight="15" x14ac:dyDescent="0.25"/>
  <cols>
    <col min="13" max="13" width="9.140625" style="22"/>
  </cols>
  <sheetData>
    <row r="1" spans="1:30" x14ac:dyDescent="0.25">
      <c r="A1" t="s">
        <v>168</v>
      </c>
      <c r="B1" t="s">
        <v>168</v>
      </c>
      <c r="C1" t="s">
        <v>870</v>
      </c>
      <c r="E1" t="s">
        <v>871</v>
      </c>
      <c r="G1" t="s">
        <v>869</v>
      </c>
      <c r="I1" t="s">
        <v>872</v>
      </c>
      <c r="K1" t="s">
        <v>873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I2" t="s">
        <v>166</v>
      </c>
      <c r="J2" t="s">
        <v>167</v>
      </c>
      <c r="K2" t="s">
        <v>166</v>
      </c>
      <c r="L2" t="s">
        <v>167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x14ac:dyDescent="0.25">
      <c r="A3" t="s">
        <v>199</v>
      </c>
      <c r="B3" t="s">
        <v>200</v>
      </c>
      <c r="C3">
        <v>0.77072402938090423</v>
      </c>
      <c r="D3">
        <v>7624</v>
      </c>
      <c r="E3">
        <v>0.58284371327849349</v>
      </c>
      <c r="F3">
        <v>7659</v>
      </c>
      <c r="G3">
        <v>0.82854531209192872</v>
      </c>
      <c r="H3">
        <v>7658</v>
      </c>
      <c r="I3">
        <v>0.53593947036569911</v>
      </c>
      <c r="J3">
        <v>7137</v>
      </c>
      <c r="K3">
        <v>0.86802238296710721</v>
      </c>
      <c r="L3">
        <v>7327</v>
      </c>
      <c r="N3" s="107">
        <f>VALUE(FIXED(IF(D3&lt;N!$C$2,"",'2013'!C3*100),1))</f>
        <v>77.099999999999994</v>
      </c>
      <c r="O3" s="107">
        <f>VALUE(FIXED(IF(F3&lt;N!$C$2,"",'2013'!E3*100),1))</f>
        <v>58.3</v>
      </c>
      <c r="P3" s="107">
        <f>VALUE(FIXED(IF(H3&lt;N!$C$2,"",'2013'!G3*100),1))</f>
        <v>82.9</v>
      </c>
      <c r="Q3" s="107">
        <f>VALUE(FIXED(IF(J3&lt;N!$C$2,"",'2013'!I3*100),1))</f>
        <v>53.6</v>
      </c>
      <c r="R3" s="107">
        <f>VALUE(FIXED(IF(L3&lt;N!$C$2,"",'2013'!K3*100),1))</f>
        <v>86.8</v>
      </c>
      <c r="S3" s="22"/>
      <c r="T3" s="49">
        <f>C3*D3</f>
        <v>5876.0000000000136</v>
      </c>
      <c r="U3" s="49">
        <f>T3/D3</f>
        <v>0.77072402938090423</v>
      </c>
      <c r="V3" s="49">
        <f>E3*F3</f>
        <v>4463.9999999999818</v>
      </c>
      <c r="W3" s="49">
        <f>V3/F3</f>
        <v>0.58284371327849349</v>
      </c>
      <c r="X3" s="49">
        <f>G3*H3</f>
        <v>6344.99999999999</v>
      </c>
      <c r="Y3" s="49">
        <f>X3/H3</f>
        <v>0.82854531209192872</v>
      </c>
      <c r="Z3" s="49">
        <f>I3*J3</f>
        <v>3824.9999999999945</v>
      </c>
      <c r="AA3" s="49">
        <f>Z3/J3</f>
        <v>0.53593947036569911</v>
      </c>
      <c r="AB3" s="49">
        <f>K3*L3</f>
        <v>6359.9999999999945</v>
      </c>
      <c r="AC3" s="49">
        <f>AB3/L3</f>
        <v>0.86802238296710721</v>
      </c>
      <c r="AD3" s="22"/>
    </row>
    <row r="4" spans="1:30" x14ac:dyDescent="0.25">
      <c r="B4" t="s">
        <v>201</v>
      </c>
      <c r="C4">
        <v>0.73065015479876161</v>
      </c>
      <c r="D4">
        <v>323</v>
      </c>
      <c r="E4">
        <v>0.52923076923076873</v>
      </c>
      <c r="F4">
        <v>325</v>
      </c>
      <c r="G4">
        <v>0.80122324159021374</v>
      </c>
      <c r="H4">
        <v>327</v>
      </c>
      <c r="I4">
        <v>0.58108108108108114</v>
      </c>
      <c r="J4">
        <v>296</v>
      </c>
      <c r="K4">
        <v>0.87372013651877101</v>
      </c>
      <c r="L4">
        <v>293</v>
      </c>
      <c r="N4" s="107">
        <f>VALUE(FIXED(IF(D4&lt;N!$C$2,"",'2013'!C4*100),1))</f>
        <v>73.099999999999994</v>
      </c>
      <c r="O4" s="107">
        <f>VALUE(FIXED(IF(F4&lt;N!$C$2,"",'2013'!E4*100),1))</f>
        <v>52.9</v>
      </c>
      <c r="P4" s="107">
        <f>VALUE(FIXED(IF(H4&lt;N!$C$2,"",'2013'!G4*100),1))</f>
        <v>80.099999999999994</v>
      </c>
      <c r="Q4" s="107">
        <f>VALUE(FIXED(IF(J4&lt;N!$C$2,"",'2013'!I4*100),1))</f>
        <v>58.1</v>
      </c>
      <c r="R4" s="107">
        <f>VALUE(FIXED(IF(L4&lt;N!$C$2,"",'2013'!K4*100),1))</f>
        <v>87.4</v>
      </c>
      <c r="S4" s="22"/>
      <c r="T4" s="49">
        <f t="shared" ref="T4:T47" si="0">C4*D4</f>
        <v>236</v>
      </c>
      <c r="U4" s="49">
        <f t="shared" ref="U4:U48" si="1">T4/D4</f>
        <v>0.73065015479876161</v>
      </c>
      <c r="V4" s="49">
        <f t="shared" ref="V4:V47" si="2">E4*F4</f>
        <v>171.99999999999983</v>
      </c>
      <c r="W4" s="49">
        <f t="shared" ref="W4:W48" si="3">V4/F4</f>
        <v>0.52923076923076873</v>
      </c>
      <c r="X4" s="49">
        <f t="shared" ref="X4:X47" si="4">G4*H4</f>
        <v>261.99999999999989</v>
      </c>
      <c r="Y4" s="49">
        <f t="shared" ref="Y4:Y48" si="5">X4/H4</f>
        <v>0.80122324159021374</v>
      </c>
      <c r="Z4" s="49">
        <f t="shared" ref="Z4:Z47" si="6">I4*J4</f>
        <v>172.00000000000003</v>
      </c>
      <c r="AA4" s="49">
        <f t="shared" ref="AA4:AA48" si="7">Z4/J4</f>
        <v>0.58108108108108114</v>
      </c>
      <c r="AB4" s="49">
        <f t="shared" ref="AB4:AB47" si="8">K4*L4</f>
        <v>255.99999999999991</v>
      </c>
      <c r="AC4" s="49">
        <f t="shared" ref="AC4:AC48" si="9">AB4/L4</f>
        <v>0.87372013651877101</v>
      </c>
      <c r="AD4" s="22"/>
    </row>
    <row r="5" spans="1:30" x14ac:dyDescent="0.25">
      <c r="B5" t="s">
        <v>202</v>
      </c>
      <c r="C5">
        <v>0.81580352375867671</v>
      </c>
      <c r="D5">
        <v>1873</v>
      </c>
      <c r="E5">
        <v>0.62001064395955274</v>
      </c>
      <c r="F5">
        <v>1879</v>
      </c>
      <c r="G5">
        <v>0.84300159659393425</v>
      </c>
      <c r="H5">
        <v>1879</v>
      </c>
      <c r="I5">
        <v>0.56597417181358867</v>
      </c>
      <c r="J5">
        <v>1781</v>
      </c>
      <c r="K5">
        <v>0.86973610331274498</v>
      </c>
      <c r="L5">
        <v>1781</v>
      </c>
      <c r="N5" s="107">
        <f>VALUE(FIXED(IF(D5&lt;N!$C$2,"",'2013'!C5*100),1))</f>
        <v>81.599999999999994</v>
      </c>
      <c r="O5" s="107">
        <f>VALUE(FIXED(IF(F5&lt;N!$C$2,"",'2013'!E5*100),1))</f>
        <v>62</v>
      </c>
      <c r="P5" s="107">
        <f>VALUE(FIXED(IF(H5&lt;N!$C$2,"",'2013'!G5*100),1))</f>
        <v>84.3</v>
      </c>
      <c r="Q5" s="107">
        <f>VALUE(FIXED(IF(J5&lt;N!$C$2,"",'2013'!I5*100),1))</f>
        <v>56.6</v>
      </c>
      <c r="R5" s="107">
        <f>VALUE(FIXED(IF(L5&lt;N!$C$2,"",'2013'!K5*100),1))</f>
        <v>87</v>
      </c>
      <c r="S5" s="22"/>
      <c r="T5" s="49">
        <f t="shared" si="0"/>
        <v>1528.0000000000014</v>
      </c>
      <c r="U5" s="49">
        <f t="shared" si="1"/>
        <v>0.8158035237586766</v>
      </c>
      <c r="V5" s="49">
        <f t="shared" si="2"/>
        <v>1164.9999999999995</v>
      </c>
      <c r="W5" s="49">
        <f t="shared" si="3"/>
        <v>0.62001064395955274</v>
      </c>
      <c r="X5" s="49">
        <f t="shared" si="4"/>
        <v>1584.0000000000025</v>
      </c>
      <c r="Y5" s="49">
        <f t="shared" si="5"/>
        <v>0.84300159659393425</v>
      </c>
      <c r="Z5" s="49">
        <f t="shared" si="6"/>
        <v>1008.0000000000014</v>
      </c>
      <c r="AA5" s="49">
        <f t="shared" si="7"/>
        <v>0.56597417181358867</v>
      </c>
      <c r="AB5" s="49">
        <f t="shared" si="8"/>
        <v>1548.9999999999989</v>
      </c>
      <c r="AC5" s="49">
        <f t="shared" si="9"/>
        <v>0.86973610331274498</v>
      </c>
      <c r="AD5" s="22"/>
    </row>
    <row r="6" spans="1:30" x14ac:dyDescent="0.25">
      <c r="B6" t="s">
        <v>203</v>
      </c>
      <c r="C6">
        <v>0.79459089352961199</v>
      </c>
      <c r="D6">
        <v>2921</v>
      </c>
      <c r="E6">
        <v>0.63269493844049285</v>
      </c>
      <c r="F6">
        <v>2924</v>
      </c>
      <c r="G6">
        <v>0.81979522184300502</v>
      </c>
      <c r="H6">
        <v>2930</v>
      </c>
      <c r="I6">
        <v>0.56858487151646775</v>
      </c>
      <c r="J6">
        <v>2763</v>
      </c>
      <c r="K6">
        <v>0.87093314265284039</v>
      </c>
      <c r="L6">
        <v>2797</v>
      </c>
      <c r="N6" s="107">
        <f>VALUE(FIXED(IF(D6&lt;N!$C$2,"",'2013'!C6*100),1))</f>
        <v>79.5</v>
      </c>
      <c r="O6" s="107">
        <f>VALUE(FIXED(IF(F6&lt;N!$C$2,"",'2013'!E6*100),1))</f>
        <v>63.3</v>
      </c>
      <c r="P6" s="107">
        <f>VALUE(FIXED(IF(H6&lt;N!$C$2,"",'2013'!G6*100),1))</f>
        <v>82</v>
      </c>
      <c r="Q6" s="107">
        <f>VALUE(FIXED(IF(J6&lt;N!$C$2,"",'2013'!I6*100),1))</f>
        <v>56.9</v>
      </c>
      <c r="R6" s="107">
        <f>VALUE(FIXED(IF(L6&lt;N!$C$2,"",'2013'!K6*100),1))</f>
        <v>87.1</v>
      </c>
      <c r="S6" s="22"/>
      <c r="T6" s="49">
        <f t="shared" si="0"/>
        <v>2320.9999999999968</v>
      </c>
      <c r="U6" s="49">
        <f t="shared" si="1"/>
        <v>0.7945908935296121</v>
      </c>
      <c r="V6" s="49">
        <f t="shared" si="2"/>
        <v>1850.0000000000011</v>
      </c>
      <c r="W6" s="49">
        <f t="shared" si="3"/>
        <v>0.63269493844049285</v>
      </c>
      <c r="X6" s="49">
        <f t="shared" si="4"/>
        <v>2402.0000000000045</v>
      </c>
      <c r="Y6" s="49">
        <f t="shared" si="5"/>
        <v>0.81979522184300502</v>
      </c>
      <c r="Z6" s="49">
        <f t="shared" si="6"/>
        <v>1571.0000000000005</v>
      </c>
      <c r="AA6" s="49">
        <f t="shared" si="7"/>
        <v>0.56858487151646775</v>
      </c>
      <c r="AB6" s="49">
        <f t="shared" si="8"/>
        <v>2435.9999999999945</v>
      </c>
      <c r="AC6" s="49">
        <f t="shared" si="9"/>
        <v>0.87093314265284039</v>
      </c>
      <c r="AD6" s="22"/>
    </row>
    <row r="7" spans="1:30" x14ac:dyDescent="0.25">
      <c r="B7" t="s">
        <v>204</v>
      </c>
      <c r="C7">
        <v>0.72347165030091876</v>
      </c>
      <c r="D7">
        <v>3157</v>
      </c>
      <c r="E7">
        <v>0.57484276729559691</v>
      </c>
      <c r="F7">
        <v>3180</v>
      </c>
      <c r="G7">
        <v>0.74245283018867836</v>
      </c>
      <c r="H7">
        <v>3180</v>
      </c>
      <c r="I7">
        <v>0.53520164046479812</v>
      </c>
      <c r="J7">
        <v>2926</v>
      </c>
      <c r="K7">
        <v>0.81258457374830828</v>
      </c>
      <c r="L7">
        <v>2956</v>
      </c>
      <c r="N7" s="107">
        <f>VALUE(FIXED(IF(D7&lt;N!$C$2,"",'2013'!C7*100),1))</f>
        <v>72.3</v>
      </c>
      <c r="O7" s="107">
        <f>VALUE(FIXED(IF(F7&lt;N!$C$2,"",'2013'!E7*100),1))</f>
        <v>57.5</v>
      </c>
      <c r="P7" s="107">
        <f>VALUE(FIXED(IF(H7&lt;N!$C$2,"",'2013'!G7*100),1))</f>
        <v>74.2</v>
      </c>
      <c r="Q7" s="107">
        <f>VALUE(FIXED(IF(J7&lt;N!$C$2,"",'2013'!I7*100),1))</f>
        <v>53.5</v>
      </c>
      <c r="R7" s="107">
        <f>VALUE(FIXED(IF(L7&lt;N!$C$2,"",'2013'!K7*100),1))</f>
        <v>81.3</v>
      </c>
      <c r="S7" s="22"/>
      <c r="T7" s="49">
        <f t="shared" si="0"/>
        <v>2284.0000000000005</v>
      </c>
      <c r="U7" s="49">
        <f t="shared" si="1"/>
        <v>0.72347165030091876</v>
      </c>
      <c r="V7" s="49">
        <f t="shared" si="2"/>
        <v>1827.9999999999982</v>
      </c>
      <c r="W7" s="49">
        <f t="shared" si="3"/>
        <v>0.57484276729559691</v>
      </c>
      <c r="X7" s="49">
        <f t="shared" si="4"/>
        <v>2360.9999999999973</v>
      </c>
      <c r="Y7" s="49">
        <f t="shared" si="5"/>
        <v>0.74245283018867836</v>
      </c>
      <c r="Z7" s="49">
        <f t="shared" si="6"/>
        <v>1565.9999999999993</v>
      </c>
      <c r="AA7" s="49">
        <f t="shared" si="7"/>
        <v>0.53520164046479812</v>
      </c>
      <c r="AB7" s="49">
        <f t="shared" si="8"/>
        <v>2401.9999999999991</v>
      </c>
      <c r="AC7" s="49">
        <f t="shared" si="9"/>
        <v>0.81258457374830817</v>
      </c>
      <c r="AD7" s="22"/>
    </row>
    <row r="8" spans="1:30" x14ac:dyDescent="0.25">
      <c r="B8" t="s">
        <v>205</v>
      </c>
      <c r="C8">
        <v>0.75706537253782336</v>
      </c>
      <c r="D8">
        <v>3503</v>
      </c>
      <c r="E8">
        <v>0.62507074136955354</v>
      </c>
      <c r="F8">
        <v>3534</v>
      </c>
      <c r="G8">
        <v>0.71036240090600289</v>
      </c>
      <c r="H8">
        <v>3532</v>
      </c>
      <c r="I8">
        <v>0.51228389444949829</v>
      </c>
      <c r="J8">
        <v>3297</v>
      </c>
      <c r="K8">
        <v>0.81053268765133235</v>
      </c>
      <c r="L8">
        <v>3304</v>
      </c>
      <c r="N8" s="107">
        <f>VALUE(FIXED(IF(D8&lt;N!$C$2,"",'2013'!C8*100),1))</f>
        <v>75.7</v>
      </c>
      <c r="O8" s="107">
        <f>VALUE(FIXED(IF(F8&lt;N!$C$2,"",'2013'!E8*100),1))</f>
        <v>62.5</v>
      </c>
      <c r="P8" s="107">
        <f>VALUE(FIXED(IF(H8&lt;N!$C$2,"",'2013'!G8*100),1))</f>
        <v>71</v>
      </c>
      <c r="Q8" s="107">
        <f>VALUE(FIXED(IF(J8&lt;N!$C$2,"",'2013'!I8*100),1))</f>
        <v>51.2</v>
      </c>
      <c r="R8" s="107">
        <f>VALUE(FIXED(IF(L8&lt;N!$C$2,"",'2013'!K8*100),1))</f>
        <v>81.099999999999994</v>
      </c>
      <c r="S8" s="22"/>
      <c r="T8" s="49">
        <f t="shared" si="0"/>
        <v>2651.999999999995</v>
      </c>
      <c r="U8" s="49">
        <f t="shared" si="1"/>
        <v>0.75706537253782324</v>
      </c>
      <c r="V8" s="49">
        <f t="shared" si="2"/>
        <v>2209.0000000000023</v>
      </c>
      <c r="W8" s="49">
        <f t="shared" si="3"/>
        <v>0.62507074136955354</v>
      </c>
      <c r="X8" s="49">
        <f t="shared" si="4"/>
        <v>2509.0000000000023</v>
      </c>
      <c r="Y8" s="49">
        <f t="shared" si="5"/>
        <v>0.71036240090600289</v>
      </c>
      <c r="Z8" s="49">
        <f t="shared" si="6"/>
        <v>1688.9999999999959</v>
      </c>
      <c r="AA8" s="49">
        <f t="shared" si="7"/>
        <v>0.51228389444949829</v>
      </c>
      <c r="AB8" s="49">
        <f t="shared" si="8"/>
        <v>2678.0000000000023</v>
      </c>
      <c r="AC8" s="49">
        <f t="shared" si="9"/>
        <v>0.81053268765133246</v>
      </c>
      <c r="AD8" s="22"/>
    </row>
    <row r="9" spans="1:30" x14ac:dyDescent="0.25">
      <c r="B9" t="s">
        <v>206</v>
      </c>
      <c r="C9">
        <v>0.7846153846153846</v>
      </c>
      <c r="D9">
        <v>585</v>
      </c>
      <c r="E9">
        <v>0.68994889267461657</v>
      </c>
      <c r="F9">
        <v>587</v>
      </c>
      <c r="G9">
        <v>0.72542372881355932</v>
      </c>
      <c r="H9">
        <v>590</v>
      </c>
      <c r="I9">
        <v>0.53141831238779202</v>
      </c>
      <c r="J9">
        <v>557</v>
      </c>
      <c r="K9">
        <v>0.81849912739965147</v>
      </c>
      <c r="L9">
        <v>573</v>
      </c>
      <c r="N9" s="107">
        <f>VALUE(FIXED(IF(D9&lt;N!$C$2,"",'2013'!C9*100),1))</f>
        <v>78.5</v>
      </c>
      <c r="O9" s="107">
        <f>VALUE(FIXED(IF(F9&lt;N!$C$2,"",'2013'!E9*100),1))</f>
        <v>69</v>
      </c>
      <c r="P9" s="107">
        <f>VALUE(FIXED(IF(H9&lt;N!$C$2,"",'2013'!G9*100),1))</f>
        <v>72.5</v>
      </c>
      <c r="Q9" s="107">
        <f>VALUE(FIXED(IF(J9&lt;N!$C$2,"",'2013'!I9*100),1))</f>
        <v>53.1</v>
      </c>
      <c r="R9" s="107">
        <f>VALUE(FIXED(IF(L9&lt;N!$C$2,"",'2013'!K9*100),1))</f>
        <v>81.8</v>
      </c>
      <c r="S9" s="22"/>
      <c r="T9" s="49">
        <f t="shared" si="0"/>
        <v>459</v>
      </c>
      <c r="U9" s="49">
        <f t="shared" si="1"/>
        <v>0.7846153846153846</v>
      </c>
      <c r="V9" s="49">
        <f t="shared" si="2"/>
        <v>404.99999999999994</v>
      </c>
      <c r="W9" s="49">
        <f t="shared" si="3"/>
        <v>0.68994889267461657</v>
      </c>
      <c r="X9" s="49">
        <f t="shared" si="4"/>
        <v>428</v>
      </c>
      <c r="Y9" s="49">
        <f t="shared" si="5"/>
        <v>0.72542372881355932</v>
      </c>
      <c r="Z9" s="49">
        <f t="shared" si="6"/>
        <v>296.00000000000017</v>
      </c>
      <c r="AA9" s="49">
        <f t="shared" si="7"/>
        <v>0.53141831238779202</v>
      </c>
      <c r="AB9" s="49">
        <f t="shared" si="8"/>
        <v>469.00000000000028</v>
      </c>
      <c r="AC9" s="49">
        <f t="shared" si="9"/>
        <v>0.81849912739965147</v>
      </c>
      <c r="AD9" s="22"/>
    </row>
    <row r="10" spans="1:30" x14ac:dyDescent="0.25">
      <c r="B10" t="s">
        <v>207</v>
      </c>
      <c r="C10">
        <v>0.76190476190476097</v>
      </c>
      <c r="D10">
        <v>651</v>
      </c>
      <c r="E10">
        <v>0.60856269113149786</v>
      </c>
      <c r="F10">
        <v>654</v>
      </c>
      <c r="G10">
        <v>0.69877675840978626</v>
      </c>
      <c r="H10">
        <v>654</v>
      </c>
      <c r="I10">
        <v>0.48848684210526311</v>
      </c>
      <c r="J10">
        <v>608</v>
      </c>
      <c r="K10">
        <v>0.77830188679245338</v>
      </c>
      <c r="L10">
        <v>636</v>
      </c>
      <c r="N10" s="107">
        <f>VALUE(FIXED(IF(D10&lt;N!$C$2,"",'2013'!C10*100),1))</f>
        <v>76.2</v>
      </c>
      <c r="O10" s="107">
        <f>VALUE(FIXED(IF(F10&lt;N!$C$2,"",'2013'!E10*100),1))</f>
        <v>60.9</v>
      </c>
      <c r="P10" s="107">
        <f>VALUE(FIXED(IF(H10&lt;N!$C$2,"",'2013'!G10*100),1))</f>
        <v>69.900000000000006</v>
      </c>
      <c r="Q10" s="107">
        <f>VALUE(FIXED(IF(J10&lt;N!$C$2,"",'2013'!I10*100),1))</f>
        <v>48.8</v>
      </c>
      <c r="R10" s="107">
        <f>VALUE(FIXED(IF(L10&lt;N!$C$2,"",'2013'!K10*100),1))</f>
        <v>77.8</v>
      </c>
      <c r="S10" s="22"/>
      <c r="T10" s="49">
        <f t="shared" si="0"/>
        <v>495.99999999999937</v>
      </c>
      <c r="U10" s="49">
        <f t="shared" si="1"/>
        <v>0.76190476190476097</v>
      </c>
      <c r="V10" s="49">
        <f t="shared" si="2"/>
        <v>397.9999999999996</v>
      </c>
      <c r="W10" s="49">
        <f t="shared" si="3"/>
        <v>0.60856269113149786</v>
      </c>
      <c r="X10" s="49">
        <f t="shared" si="4"/>
        <v>457.00000000000023</v>
      </c>
      <c r="Y10" s="49">
        <f t="shared" si="5"/>
        <v>0.69877675840978626</v>
      </c>
      <c r="Z10" s="49">
        <f t="shared" si="6"/>
        <v>296.99999999999994</v>
      </c>
      <c r="AA10" s="49">
        <f t="shared" si="7"/>
        <v>0.48848684210526305</v>
      </c>
      <c r="AB10" s="49">
        <f t="shared" si="8"/>
        <v>495.00000000000034</v>
      </c>
      <c r="AC10" s="49">
        <f t="shared" si="9"/>
        <v>0.77830188679245338</v>
      </c>
      <c r="AD10" s="22"/>
    </row>
    <row r="11" spans="1:30" x14ac:dyDescent="0.25">
      <c r="B11" t="s">
        <v>208</v>
      </c>
      <c r="C11">
        <v>0.77605321507760561</v>
      </c>
      <c r="D11">
        <v>902</v>
      </c>
      <c r="E11">
        <v>0.65707964601770041</v>
      </c>
      <c r="F11">
        <v>904</v>
      </c>
      <c r="G11">
        <v>0.70640176600441584</v>
      </c>
      <c r="H11">
        <v>906</v>
      </c>
      <c r="I11">
        <v>0.48135198135198159</v>
      </c>
      <c r="J11">
        <v>858</v>
      </c>
      <c r="K11">
        <v>0.8125701459034792</v>
      </c>
      <c r="L11">
        <v>891</v>
      </c>
      <c r="N11" s="107">
        <f>VALUE(FIXED(IF(D11&lt;N!$C$2,"",'2013'!C11*100),1))</f>
        <v>77.599999999999994</v>
      </c>
      <c r="O11" s="107">
        <f>VALUE(FIXED(IF(F11&lt;N!$C$2,"",'2013'!E11*100),1))</f>
        <v>65.7</v>
      </c>
      <c r="P11" s="107">
        <f>VALUE(FIXED(IF(H11&lt;N!$C$2,"",'2013'!G11*100),1))</f>
        <v>70.599999999999994</v>
      </c>
      <c r="Q11" s="107">
        <f>VALUE(FIXED(IF(J11&lt;N!$C$2,"",'2013'!I11*100),1))</f>
        <v>48.1</v>
      </c>
      <c r="R11" s="107">
        <f>VALUE(FIXED(IF(L11&lt;N!$C$2,"",'2013'!K11*100),1))</f>
        <v>81.3</v>
      </c>
      <c r="S11" s="22"/>
      <c r="T11" s="49">
        <f t="shared" si="0"/>
        <v>700.00000000000023</v>
      </c>
      <c r="U11" s="49">
        <f t="shared" si="1"/>
        <v>0.77605321507760561</v>
      </c>
      <c r="V11" s="49">
        <f t="shared" si="2"/>
        <v>594.00000000000114</v>
      </c>
      <c r="W11" s="49">
        <f t="shared" si="3"/>
        <v>0.65707964601770041</v>
      </c>
      <c r="X11" s="49">
        <f t="shared" si="4"/>
        <v>640.0000000000008</v>
      </c>
      <c r="Y11" s="49">
        <f t="shared" si="5"/>
        <v>0.70640176600441584</v>
      </c>
      <c r="Z11" s="49">
        <f t="shared" si="6"/>
        <v>413.00000000000023</v>
      </c>
      <c r="AA11" s="49">
        <f t="shared" si="7"/>
        <v>0.48135198135198159</v>
      </c>
      <c r="AB11" s="49">
        <f t="shared" si="8"/>
        <v>724</v>
      </c>
      <c r="AC11" s="49">
        <f t="shared" si="9"/>
        <v>0.8125701459034792</v>
      </c>
      <c r="AD11" s="22"/>
    </row>
    <row r="12" spans="1:30" x14ac:dyDescent="0.25">
      <c r="B12" t="s">
        <v>209</v>
      </c>
      <c r="C12">
        <v>0.73441734417344118</v>
      </c>
      <c r="D12">
        <v>738</v>
      </c>
      <c r="E12">
        <v>0.63165075034106333</v>
      </c>
      <c r="F12">
        <v>733</v>
      </c>
      <c r="G12">
        <v>0.72027027027027035</v>
      </c>
      <c r="H12">
        <v>740</v>
      </c>
      <c r="I12">
        <v>0.5114942528735632</v>
      </c>
      <c r="J12">
        <v>696</v>
      </c>
      <c r="K12">
        <v>0.8022130013831259</v>
      </c>
      <c r="L12">
        <v>723</v>
      </c>
      <c r="N12" s="107">
        <f>VALUE(FIXED(IF(D12&lt;N!$C$2,"",'2013'!C12*100),1))</f>
        <v>73.400000000000006</v>
      </c>
      <c r="O12" s="107">
        <f>VALUE(FIXED(IF(F12&lt;N!$C$2,"",'2013'!E12*100),1))</f>
        <v>63.2</v>
      </c>
      <c r="P12" s="107">
        <f>VALUE(FIXED(IF(H12&lt;N!$C$2,"",'2013'!G12*100),1))</f>
        <v>72</v>
      </c>
      <c r="Q12" s="107">
        <f>VALUE(FIXED(IF(J12&lt;N!$C$2,"",'2013'!I12*100),1))</f>
        <v>51.1</v>
      </c>
      <c r="R12" s="107">
        <f>VALUE(FIXED(IF(L12&lt;N!$C$2,"",'2013'!K12*100),1))</f>
        <v>80.2</v>
      </c>
      <c r="S12" s="22"/>
      <c r="T12" s="49">
        <f t="shared" si="0"/>
        <v>541.99999999999955</v>
      </c>
      <c r="U12" s="49">
        <f t="shared" si="1"/>
        <v>0.73441734417344107</v>
      </c>
      <c r="V12" s="49">
        <f t="shared" si="2"/>
        <v>462.99999999999943</v>
      </c>
      <c r="W12" s="49">
        <f t="shared" si="3"/>
        <v>0.63165075034106333</v>
      </c>
      <c r="X12" s="49">
        <f t="shared" si="4"/>
        <v>533.00000000000011</v>
      </c>
      <c r="Y12" s="49">
        <f t="shared" si="5"/>
        <v>0.72027027027027046</v>
      </c>
      <c r="Z12" s="49">
        <f t="shared" si="6"/>
        <v>356</v>
      </c>
      <c r="AA12" s="49">
        <f t="shared" si="7"/>
        <v>0.5114942528735632</v>
      </c>
      <c r="AB12" s="49">
        <f t="shared" si="8"/>
        <v>580</v>
      </c>
      <c r="AC12" s="49">
        <f t="shared" si="9"/>
        <v>0.8022130013831259</v>
      </c>
      <c r="AD12" s="22"/>
    </row>
    <row r="13" spans="1:30" x14ac:dyDescent="0.25">
      <c r="B13" t="s">
        <v>210</v>
      </c>
      <c r="C13">
        <v>0.77120822622107998</v>
      </c>
      <c r="D13">
        <v>389</v>
      </c>
      <c r="E13">
        <v>0.62659846547314579</v>
      </c>
      <c r="F13">
        <v>391</v>
      </c>
      <c r="G13">
        <v>0.71282051282051295</v>
      </c>
      <c r="H13">
        <v>390</v>
      </c>
      <c r="I13">
        <v>0.49728260869565188</v>
      </c>
      <c r="J13">
        <v>368</v>
      </c>
      <c r="K13">
        <v>0.82446808510638314</v>
      </c>
      <c r="L13">
        <v>376</v>
      </c>
      <c r="N13" s="107">
        <f>VALUE(FIXED(IF(D13&lt;N!$C$2,"",'2013'!C13*100),1))</f>
        <v>77.099999999999994</v>
      </c>
      <c r="O13" s="107">
        <f>VALUE(FIXED(IF(F13&lt;N!$C$2,"",'2013'!E13*100),1))</f>
        <v>62.7</v>
      </c>
      <c r="P13" s="107">
        <f>VALUE(FIXED(IF(H13&lt;N!$C$2,"",'2013'!G13*100),1))</f>
        <v>71.3</v>
      </c>
      <c r="Q13" s="107">
        <f>VALUE(FIXED(IF(J13&lt;N!$C$2,"",'2013'!I13*100),1))</f>
        <v>49.7</v>
      </c>
      <c r="R13" s="107">
        <f>VALUE(FIXED(IF(L13&lt;N!$C$2,"",'2013'!K13*100),1))</f>
        <v>82.4</v>
      </c>
      <c r="S13" s="22"/>
      <c r="T13" s="49">
        <f t="shared" si="0"/>
        <v>300.00000000000011</v>
      </c>
      <c r="U13" s="49">
        <f t="shared" si="1"/>
        <v>0.77120822622107998</v>
      </c>
      <c r="V13" s="49">
        <f t="shared" si="2"/>
        <v>245</v>
      </c>
      <c r="W13" s="49">
        <f t="shared" si="3"/>
        <v>0.62659846547314579</v>
      </c>
      <c r="X13" s="49">
        <f t="shared" si="4"/>
        <v>278.00000000000006</v>
      </c>
      <c r="Y13" s="49">
        <f t="shared" si="5"/>
        <v>0.71282051282051295</v>
      </c>
      <c r="Z13" s="49">
        <f t="shared" si="6"/>
        <v>182.99999999999989</v>
      </c>
      <c r="AA13" s="49">
        <f t="shared" si="7"/>
        <v>0.49728260869565188</v>
      </c>
      <c r="AB13" s="49">
        <f t="shared" si="8"/>
        <v>310.00000000000006</v>
      </c>
      <c r="AC13" s="49">
        <f t="shared" si="9"/>
        <v>0.82446808510638314</v>
      </c>
      <c r="AD13" s="22"/>
    </row>
    <row r="14" spans="1:30" x14ac:dyDescent="0.25">
      <c r="B14" t="s">
        <v>211</v>
      </c>
      <c r="C14">
        <v>0.76914153132250584</v>
      </c>
      <c r="D14">
        <v>1724</v>
      </c>
      <c r="E14">
        <v>0.61307113938692914</v>
      </c>
      <c r="F14">
        <v>1729</v>
      </c>
      <c r="G14">
        <v>0.75230946882217187</v>
      </c>
      <c r="H14">
        <v>1732</v>
      </c>
      <c r="I14">
        <v>0.44766009852216704</v>
      </c>
      <c r="J14">
        <v>1624</v>
      </c>
      <c r="K14">
        <v>0.71113758189398413</v>
      </c>
      <c r="L14">
        <v>1679</v>
      </c>
      <c r="N14" s="107">
        <f>VALUE(FIXED(IF(D14&lt;N!$C$2,"",'2013'!C14*100),1))</f>
        <v>76.900000000000006</v>
      </c>
      <c r="O14" s="107">
        <f>VALUE(FIXED(IF(F14&lt;N!$C$2,"",'2013'!E14*100),1))</f>
        <v>61.3</v>
      </c>
      <c r="P14" s="107">
        <f>VALUE(FIXED(IF(H14&lt;N!$C$2,"",'2013'!G14*100),1))</f>
        <v>75.2</v>
      </c>
      <c r="Q14" s="107">
        <f>VALUE(FIXED(IF(J14&lt;N!$C$2,"",'2013'!I14*100),1))</f>
        <v>44.8</v>
      </c>
      <c r="R14" s="107">
        <f>VALUE(FIXED(IF(L14&lt;N!$C$2,"",'2013'!K14*100),1))</f>
        <v>71.099999999999994</v>
      </c>
      <c r="S14" s="22"/>
      <c r="T14" s="49">
        <f t="shared" si="0"/>
        <v>1326</v>
      </c>
      <c r="U14" s="49">
        <f t="shared" si="1"/>
        <v>0.76914153132250584</v>
      </c>
      <c r="V14" s="49">
        <f t="shared" si="2"/>
        <v>1060.0000000000005</v>
      </c>
      <c r="W14" s="49">
        <f t="shared" si="3"/>
        <v>0.61307113938692914</v>
      </c>
      <c r="X14" s="49">
        <f t="shared" si="4"/>
        <v>1303.0000000000016</v>
      </c>
      <c r="Y14" s="49">
        <f t="shared" si="5"/>
        <v>0.75230946882217187</v>
      </c>
      <c r="Z14" s="49">
        <f t="shared" si="6"/>
        <v>726.99999999999932</v>
      </c>
      <c r="AA14" s="49">
        <f t="shared" si="7"/>
        <v>0.44766009852216709</v>
      </c>
      <c r="AB14" s="49">
        <f t="shared" si="8"/>
        <v>1193.9999999999993</v>
      </c>
      <c r="AC14" s="49">
        <f t="shared" si="9"/>
        <v>0.71113758189398413</v>
      </c>
      <c r="AD14" s="22"/>
    </row>
    <row r="15" spans="1:30" x14ac:dyDescent="0.25">
      <c r="B15" t="s">
        <v>212</v>
      </c>
      <c r="C15">
        <v>0.71910112359550604</v>
      </c>
      <c r="D15">
        <v>445</v>
      </c>
      <c r="E15">
        <v>0.5280898876404494</v>
      </c>
      <c r="F15">
        <v>445</v>
      </c>
      <c r="G15">
        <v>0.69730941704035909</v>
      </c>
      <c r="H15">
        <v>446</v>
      </c>
      <c r="I15">
        <v>0.46506024096385545</v>
      </c>
      <c r="J15">
        <v>415</v>
      </c>
      <c r="K15">
        <v>0.80769230769230793</v>
      </c>
      <c r="L15">
        <v>390</v>
      </c>
      <c r="N15" s="107">
        <f>VALUE(FIXED(IF(D15&lt;N!$C$2,"",'2013'!C15*100),1))</f>
        <v>71.900000000000006</v>
      </c>
      <c r="O15" s="107">
        <f>VALUE(FIXED(IF(F15&lt;N!$C$2,"",'2013'!E15*100),1))</f>
        <v>52.8</v>
      </c>
      <c r="P15" s="107">
        <f>VALUE(FIXED(IF(H15&lt;N!$C$2,"",'2013'!G15*100),1))</f>
        <v>69.7</v>
      </c>
      <c r="Q15" s="107">
        <f>VALUE(FIXED(IF(J15&lt;N!$C$2,"",'2013'!I15*100),1))</f>
        <v>46.5</v>
      </c>
      <c r="R15" s="107">
        <f>VALUE(FIXED(IF(L15&lt;N!$C$2,"",'2013'!K15*100),1))</f>
        <v>80.8</v>
      </c>
      <c r="S15" s="22"/>
      <c r="T15" s="49">
        <f t="shared" si="0"/>
        <v>320.00000000000017</v>
      </c>
      <c r="U15" s="49">
        <f t="shared" si="1"/>
        <v>0.71910112359550604</v>
      </c>
      <c r="V15" s="49">
        <f t="shared" si="2"/>
        <v>234.99999999999997</v>
      </c>
      <c r="W15" s="49">
        <f t="shared" si="3"/>
        <v>0.5280898876404494</v>
      </c>
      <c r="X15" s="49">
        <f t="shared" si="4"/>
        <v>311.00000000000017</v>
      </c>
      <c r="Y15" s="49">
        <f t="shared" si="5"/>
        <v>0.69730941704035909</v>
      </c>
      <c r="Z15" s="49">
        <f t="shared" si="6"/>
        <v>193</v>
      </c>
      <c r="AA15" s="49">
        <f t="shared" si="7"/>
        <v>0.4650602409638554</v>
      </c>
      <c r="AB15" s="49">
        <f t="shared" si="8"/>
        <v>315.00000000000011</v>
      </c>
      <c r="AC15" s="49">
        <f t="shared" si="9"/>
        <v>0.80769230769230793</v>
      </c>
      <c r="AD15" s="22"/>
    </row>
    <row r="16" spans="1:30" x14ac:dyDescent="0.25">
      <c r="B16" t="s">
        <v>868</v>
      </c>
      <c r="C16">
        <v>0.72993827160493852</v>
      </c>
      <c r="D16">
        <v>648</v>
      </c>
      <c r="E16">
        <v>0.56307692307692281</v>
      </c>
      <c r="F16">
        <v>650</v>
      </c>
      <c r="G16">
        <v>0.76651305683563686</v>
      </c>
      <c r="H16">
        <v>651</v>
      </c>
      <c r="I16">
        <v>0.54351395730706076</v>
      </c>
      <c r="J16">
        <v>609</v>
      </c>
      <c r="K16">
        <v>0.84652665589660681</v>
      </c>
      <c r="L16">
        <v>619</v>
      </c>
      <c r="N16" s="107">
        <f>VALUE(FIXED(IF(D16&lt;N!$C$2,"",'2013'!C16*100),1))</f>
        <v>73</v>
      </c>
      <c r="O16" s="107">
        <f>VALUE(FIXED(IF(F16&lt;N!$C$2,"",'2013'!E16*100),1))</f>
        <v>56.3</v>
      </c>
      <c r="P16" s="107">
        <f>VALUE(FIXED(IF(H16&lt;N!$C$2,"",'2013'!G16*100),1))</f>
        <v>76.7</v>
      </c>
      <c r="Q16" s="107">
        <f>VALUE(FIXED(IF(J16&lt;N!$C$2,"",'2013'!I16*100),1))</f>
        <v>54.4</v>
      </c>
      <c r="R16" s="107">
        <f>VALUE(FIXED(IF(L16&lt;N!$C$2,"",'2013'!K16*100),1))</f>
        <v>84.7</v>
      </c>
      <c r="S16" s="22"/>
      <c r="T16" s="49">
        <f t="shared" si="0"/>
        <v>473.00000000000017</v>
      </c>
      <c r="U16" s="49">
        <f t="shared" si="1"/>
        <v>0.72993827160493852</v>
      </c>
      <c r="V16" s="49">
        <f t="shared" si="2"/>
        <v>365.99999999999983</v>
      </c>
      <c r="W16" s="49">
        <f t="shared" si="3"/>
        <v>0.56307692307692281</v>
      </c>
      <c r="X16" s="49">
        <f t="shared" si="4"/>
        <v>498.9999999999996</v>
      </c>
      <c r="Y16" s="49">
        <f t="shared" si="5"/>
        <v>0.76651305683563686</v>
      </c>
      <c r="Z16" s="49">
        <f t="shared" si="6"/>
        <v>331</v>
      </c>
      <c r="AA16" s="49">
        <f t="shared" si="7"/>
        <v>0.54351395730706076</v>
      </c>
      <c r="AB16" s="49">
        <f t="shared" si="8"/>
        <v>523.99999999999966</v>
      </c>
      <c r="AC16" s="49">
        <f t="shared" si="9"/>
        <v>0.84652665589660692</v>
      </c>
      <c r="AD16" s="22"/>
    </row>
    <row r="17" spans="2:30" x14ac:dyDescent="0.25">
      <c r="B17" t="s">
        <v>213</v>
      </c>
      <c r="C17">
        <v>0.7910228108903602</v>
      </c>
      <c r="D17">
        <v>1359</v>
      </c>
      <c r="E17">
        <v>0.60614934114202157</v>
      </c>
      <c r="F17">
        <v>1366</v>
      </c>
      <c r="G17">
        <v>0.84175824175824121</v>
      </c>
      <c r="H17">
        <v>1365</v>
      </c>
      <c r="I17">
        <v>0.57911145752143522</v>
      </c>
      <c r="J17">
        <v>1283</v>
      </c>
      <c r="K17">
        <v>0.84399375975038871</v>
      </c>
      <c r="L17">
        <v>1282</v>
      </c>
      <c r="N17" s="107">
        <f>VALUE(FIXED(IF(D17&lt;N!$C$2,"",'2013'!C17*100),1))</f>
        <v>79.099999999999994</v>
      </c>
      <c r="O17" s="107">
        <f>VALUE(FIXED(IF(F17&lt;N!$C$2,"",'2013'!E17*100),1))</f>
        <v>60.6</v>
      </c>
      <c r="P17" s="107">
        <f>VALUE(FIXED(IF(H17&lt;N!$C$2,"",'2013'!G17*100),1))</f>
        <v>84.2</v>
      </c>
      <c r="Q17" s="107">
        <f>VALUE(FIXED(IF(J17&lt;N!$C$2,"",'2013'!I17*100),1))</f>
        <v>57.9</v>
      </c>
      <c r="R17" s="107">
        <f>VALUE(FIXED(IF(L17&lt;N!$C$2,"",'2013'!K17*100),1))</f>
        <v>84.4</v>
      </c>
      <c r="S17" s="22"/>
      <c r="T17" s="49">
        <f t="shared" si="0"/>
        <v>1074.9999999999995</v>
      </c>
      <c r="U17" s="49">
        <f t="shared" si="1"/>
        <v>0.7910228108903602</v>
      </c>
      <c r="V17" s="49">
        <f t="shared" si="2"/>
        <v>828.00000000000148</v>
      </c>
      <c r="W17" s="49">
        <f t="shared" si="3"/>
        <v>0.60614934114202157</v>
      </c>
      <c r="X17" s="49">
        <f t="shared" si="4"/>
        <v>1148.9999999999993</v>
      </c>
      <c r="Y17" s="49">
        <f t="shared" si="5"/>
        <v>0.84175824175824121</v>
      </c>
      <c r="Z17" s="49">
        <f t="shared" si="6"/>
        <v>743.00000000000136</v>
      </c>
      <c r="AA17" s="49">
        <f t="shared" si="7"/>
        <v>0.57911145752143522</v>
      </c>
      <c r="AB17" s="49">
        <f t="shared" si="8"/>
        <v>1081.9999999999984</v>
      </c>
      <c r="AC17" s="49">
        <f t="shared" si="9"/>
        <v>0.84399375975038882</v>
      </c>
      <c r="AD17" s="22"/>
    </row>
    <row r="18" spans="2:30" x14ac:dyDescent="0.25">
      <c r="B18" t="s">
        <v>214</v>
      </c>
      <c r="C18">
        <v>0.80038931162626104</v>
      </c>
      <c r="D18">
        <v>5651</v>
      </c>
      <c r="E18">
        <v>0.60479887085391837</v>
      </c>
      <c r="F18">
        <v>5668</v>
      </c>
      <c r="G18">
        <v>0.81012881595200092</v>
      </c>
      <c r="H18">
        <v>5667</v>
      </c>
      <c r="I18">
        <v>0.5389683734939773</v>
      </c>
      <c r="J18">
        <v>5312</v>
      </c>
      <c r="K18">
        <v>0.85910201014465348</v>
      </c>
      <c r="L18">
        <v>5323</v>
      </c>
      <c r="N18" s="107">
        <f>VALUE(FIXED(IF(D18&lt;N!$C$2,"",'2013'!C18*100),1))</f>
        <v>80</v>
      </c>
      <c r="O18" s="107">
        <f>VALUE(FIXED(IF(F18&lt;N!$C$2,"",'2013'!E18*100),1))</f>
        <v>60.5</v>
      </c>
      <c r="P18" s="107">
        <f>VALUE(FIXED(IF(H18&lt;N!$C$2,"",'2013'!G18*100),1))</f>
        <v>81</v>
      </c>
      <c r="Q18" s="107">
        <f>VALUE(FIXED(IF(J18&lt;N!$C$2,"",'2013'!I18*100),1))</f>
        <v>53.9</v>
      </c>
      <c r="R18" s="107">
        <f>VALUE(FIXED(IF(L18&lt;N!$C$2,"",'2013'!K18*100),1))</f>
        <v>85.9</v>
      </c>
      <c r="S18" s="22"/>
      <c r="T18" s="49">
        <f t="shared" si="0"/>
        <v>4523.0000000000009</v>
      </c>
      <c r="U18" s="49">
        <f t="shared" si="1"/>
        <v>0.80038931162626104</v>
      </c>
      <c r="V18" s="49">
        <f t="shared" si="2"/>
        <v>3428.0000000000091</v>
      </c>
      <c r="W18" s="49">
        <f t="shared" si="3"/>
        <v>0.60479887085391837</v>
      </c>
      <c r="X18" s="49">
        <f t="shared" si="4"/>
        <v>4590.9999999999891</v>
      </c>
      <c r="Y18" s="49">
        <f t="shared" si="5"/>
        <v>0.81012881595200092</v>
      </c>
      <c r="Z18" s="49">
        <f t="shared" si="6"/>
        <v>2863.0000000000073</v>
      </c>
      <c r="AA18" s="49">
        <f t="shared" si="7"/>
        <v>0.5389683734939773</v>
      </c>
      <c r="AB18" s="49">
        <f t="shared" si="8"/>
        <v>4572.9999999999909</v>
      </c>
      <c r="AC18" s="49">
        <f t="shared" si="9"/>
        <v>0.85910201014465359</v>
      </c>
      <c r="AD18" s="22"/>
    </row>
    <row r="19" spans="2:30" x14ac:dyDescent="0.25">
      <c r="B19" t="s">
        <v>215</v>
      </c>
      <c r="C19">
        <v>0.83822222222222353</v>
      </c>
      <c r="D19">
        <v>1125</v>
      </c>
      <c r="E19">
        <v>0.61293179805137343</v>
      </c>
      <c r="F19">
        <v>1129</v>
      </c>
      <c r="G19">
        <v>0.83377541998231586</v>
      </c>
      <c r="H19">
        <v>1131</v>
      </c>
      <c r="I19">
        <v>0.54716981132075537</v>
      </c>
      <c r="J19">
        <v>1060</v>
      </c>
      <c r="K19">
        <v>0.87403100775193809</v>
      </c>
      <c r="L19">
        <v>1032</v>
      </c>
      <c r="N19" s="107">
        <f>VALUE(FIXED(IF(D19&lt;N!$C$2,"",'2013'!C19*100),1))</f>
        <v>83.8</v>
      </c>
      <c r="O19" s="107">
        <f>VALUE(FIXED(IF(F19&lt;N!$C$2,"",'2013'!E19*100),1))</f>
        <v>61.3</v>
      </c>
      <c r="P19" s="107">
        <f>VALUE(FIXED(IF(H19&lt;N!$C$2,"",'2013'!G19*100),1))</f>
        <v>83.4</v>
      </c>
      <c r="Q19" s="107">
        <f>VALUE(FIXED(IF(J19&lt;N!$C$2,"",'2013'!I19*100),1))</f>
        <v>54.7</v>
      </c>
      <c r="R19" s="107">
        <f>VALUE(FIXED(IF(L19&lt;N!$C$2,"",'2013'!K19*100),1))</f>
        <v>87.4</v>
      </c>
      <c r="S19" s="22"/>
      <c r="T19" s="49">
        <f t="shared" si="0"/>
        <v>943.00000000000148</v>
      </c>
      <c r="U19" s="49">
        <f t="shared" si="1"/>
        <v>0.83822222222222353</v>
      </c>
      <c r="V19" s="49">
        <f t="shared" si="2"/>
        <v>692.00000000000057</v>
      </c>
      <c r="W19" s="49">
        <f t="shared" si="3"/>
        <v>0.61293179805137343</v>
      </c>
      <c r="X19" s="49">
        <f t="shared" si="4"/>
        <v>942.9999999999992</v>
      </c>
      <c r="Y19" s="49">
        <f t="shared" si="5"/>
        <v>0.83377541998231586</v>
      </c>
      <c r="Z19" s="49">
        <f t="shared" si="6"/>
        <v>580.00000000000068</v>
      </c>
      <c r="AA19" s="49">
        <f t="shared" si="7"/>
        <v>0.54716981132075537</v>
      </c>
      <c r="AB19" s="49">
        <f t="shared" si="8"/>
        <v>902.00000000000011</v>
      </c>
      <c r="AC19" s="49">
        <f t="shared" si="9"/>
        <v>0.87403100775193809</v>
      </c>
      <c r="AD19" s="22"/>
    </row>
    <row r="20" spans="2:30" x14ac:dyDescent="0.25">
      <c r="B20" t="s">
        <v>216</v>
      </c>
      <c r="C20">
        <v>0.84700973574408966</v>
      </c>
      <c r="D20">
        <v>2157</v>
      </c>
      <c r="E20">
        <v>0.72979214780600465</v>
      </c>
      <c r="F20">
        <v>2165</v>
      </c>
      <c r="G20">
        <v>0.74584870848708407</v>
      </c>
      <c r="H20">
        <v>2168</v>
      </c>
      <c r="I20">
        <v>0.5128828390860477</v>
      </c>
      <c r="J20">
        <v>2057</v>
      </c>
      <c r="K20">
        <v>0.7796859666339554</v>
      </c>
      <c r="L20">
        <v>2038</v>
      </c>
      <c r="N20" s="107">
        <f>VALUE(FIXED(IF(D20&lt;N!$C$2,"",'2013'!C20*100),1))</f>
        <v>84.7</v>
      </c>
      <c r="O20" s="107">
        <f>VALUE(FIXED(IF(F20&lt;N!$C$2,"",'2013'!E20*100),1))</f>
        <v>73</v>
      </c>
      <c r="P20" s="107">
        <f>VALUE(FIXED(IF(H20&lt;N!$C$2,"",'2013'!G20*100),1))</f>
        <v>74.599999999999994</v>
      </c>
      <c r="Q20" s="107">
        <f>VALUE(FIXED(IF(J20&lt;N!$C$2,"",'2013'!I20*100),1))</f>
        <v>51.3</v>
      </c>
      <c r="R20" s="107">
        <f>VALUE(FIXED(IF(L20&lt;N!$C$2,"",'2013'!K20*100),1))</f>
        <v>78</v>
      </c>
      <c r="S20" s="22"/>
      <c r="T20" s="49">
        <f t="shared" si="0"/>
        <v>1827.0000000000014</v>
      </c>
      <c r="U20" s="49">
        <f t="shared" si="1"/>
        <v>0.84700973574408966</v>
      </c>
      <c r="V20" s="49">
        <f t="shared" si="2"/>
        <v>1580</v>
      </c>
      <c r="W20" s="49">
        <f t="shared" si="3"/>
        <v>0.72979214780600465</v>
      </c>
      <c r="X20" s="49">
        <f t="shared" si="4"/>
        <v>1616.9999999999982</v>
      </c>
      <c r="Y20" s="49">
        <f t="shared" si="5"/>
        <v>0.74584870848708407</v>
      </c>
      <c r="Z20" s="49">
        <f t="shared" si="6"/>
        <v>1055.0000000000002</v>
      </c>
      <c r="AA20" s="49">
        <f t="shared" si="7"/>
        <v>0.5128828390860477</v>
      </c>
      <c r="AB20" s="49">
        <f t="shared" si="8"/>
        <v>1589.0000000000011</v>
      </c>
      <c r="AC20" s="49">
        <f t="shared" si="9"/>
        <v>0.7796859666339554</v>
      </c>
      <c r="AD20" s="22"/>
    </row>
    <row r="21" spans="2:30" x14ac:dyDescent="0.25">
      <c r="B21" t="s">
        <v>217</v>
      </c>
      <c r="C21">
        <v>0.8351005484460684</v>
      </c>
      <c r="D21">
        <v>8205</v>
      </c>
      <c r="E21">
        <v>0.55079499939313215</v>
      </c>
      <c r="F21">
        <v>8239</v>
      </c>
      <c r="G21">
        <v>0.751061506732986</v>
      </c>
      <c r="H21">
        <v>8243</v>
      </c>
      <c r="I21">
        <v>0.56223776223776201</v>
      </c>
      <c r="J21">
        <v>7865</v>
      </c>
      <c r="K21">
        <v>0.83927198154318927</v>
      </c>
      <c r="L21">
        <v>7802</v>
      </c>
      <c r="N21" s="107">
        <f>VALUE(FIXED(IF(D21&lt;N!$C$2,"",'2013'!C21*100),1))</f>
        <v>83.5</v>
      </c>
      <c r="O21" s="107">
        <f>VALUE(FIXED(IF(F21&lt;N!$C$2,"",'2013'!E21*100),1))</f>
        <v>55.1</v>
      </c>
      <c r="P21" s="107">
        <f>VALUE(FIXED(IF(H21&lt;N!$C$2,"",'2013'!G21*100),1))</f>
        <v>75.099999999999994</v>
      </c>
      <c r="Q21" s="107">
        <f>VALUE(FIXED(IF(J21&lt;N!$C$2,"",'2013'!I21*100),1))</f>
        <v>56.2</v>
      </c>
      <c r="R21" s="107">
        <f>VALUE(FIXED(IF(L21&lt;N!$C$2,"",'2013'!K21*100),1))</f>
        <v>83.9</v>
      </c>
      <c r="S21" s="22"/>
      <c r="T21" s="49">
        <f t="shared" si="0"/>
        <v>6851.9999999999909</v>
      </c>
      <c r="U21" s="49">
        <f t="shared" si="1"/>
        <v>0.8351005484460684</v>
      </c>
      <c r="V21" s="49">
        <f t="shared" si="2"/>
        <v>4538.0000000000155</v>
      </c>
      <c r="W21" s="49">
        <f t="shared" si="3"/>
        <v>0.55079499939313215</v>
      </c>
      <c r="X21" s="49">
        <f t="shared" si="4"/>
        <v>6191.0000000000036</v>
      </c>
      <c r="Y21" s="49">
        <f t="shared" si="5"/>
        <v>0.751061506732986</v>
      </c>
      <c r="Z21" s="49">
        <f t="shared" si="6"/>
        <v>4421.9999999999982</v>
      </c>
      <c r="AA21" s="49">
        <f t="shared" si="7"/>
        <v>0.56223776223776201</v>
      </c>
      <c r="AB21" s="49">
        <f t="shared" si="8"/>
        <v>6547.9999999999627</v>
      </c>
      <c r="AC21" s="49">
        <f t="shared" si="9"/>
        <v>0.83927198154318927</v>
      </c>
      <c r="AD21" s="22"/>
    </row>
    <row r="22" spans="2:30" x14ac:dyDescent="0.25">
      <c r="B22" t="s">
        <v>218</v>
      </c>
      <c r="C22">
        <v>0.83612040133779297</v>
      </c>
      <c r="D22">
        <v>897</v>
      </c>
      <c r="E22">
        <v>0.64816870144284255</v>
      </c>
      <c r="F22">
        <v>901</v>
      </c>
      <c r="G22">
        <v>0.79734219269103013</v>
      </c>
      <c r="H22">
        <v>903</v>
      </c>
      <c r="I22">
        <v>0.5492289442467374</v>
      </c>
      <c r="J22">
        <v>843</v>
      </c>
      <c r="K22">
        <v>0.84948688711516585</v>
      </c>
      <c r="L22">
        <v>877</v>
      </c>
      <c r="N22" s="107">
        <f>VALUE(FIXED(IF(D22&lt;N!$C$2,"",'2013'!C22*100),1))</f>
        <v>83.6</v>
      </c>
      <c r="O22" s="107">
        <f>VALUE(FIXED(IF(F22&lt;N!$C$2,"",'2013'!E22*100),1))</f>
        <v>64.8</v>
      </c>
      <c r="P22" s="107">
        <f>VALUE(FIXED(IF(H22&lt;N!$C$2,"",'2013'!G22*100),1))</f>
        <v>79.7</v>
      </c>
      <c r="Q22" s="107">
        <f>VALUE(FIXED(IF(J22&lt;N!$C$2,"",'2013'!I22*100),1))</f>
        <v>54.9</v>
      </c>
      <c r="R22" s="107">
        <f>VALUE(FIXED(IF(L22&lt;N!$C$2,"",'2013'!K22*100),1))</f>
        <v>84.9</v>
      </c>
      <c r="S22" s="22"/>
      <c r="T22" s="49">
        <f t="shared" si="0"/>
        <v>750.00000000000034</v>
      </c>
      <c r="U22" s="49">
        <f t="shared" si="1"/>
        <v>0.83612040133779297</v>
      </c>
      <c r="V22" s="49">
        <f t="shared" si="2"/>
        <v>584.00000000000114</v>
      </c>
      <c r="W22" s="49">
        <f t="shared" si="3"/>
        <v>0.64816870144284255</v>
      </c>
      <c r="X22" s="49">
        <f t="shared" si="4"/>
        <v>720.00000000000023</v>
      </c>
      <c r="Y22" s="49">
        <f t="shared" si="5"/>
        <v>0.79734219269103013</v>
      </c>
      <c r="Z22" s="49">
        <f t="shared" si="6"/>
        <v>462.99999999999966</v>
      </c>
      <c r="AA22" s="49">
        <f t="shared" si="7"/>
        <v>0.5492289442467374</v>
      </c>
      <c r="AB22" s="49">
        <f t="shared" si="8"/>
        <v>745.00000000000045</v>
      </c>
      <c r="AC22" s="49">
        <f t="shared" si="9"/>
        <v>0.84948688711516585</v>
      </c>
      <c r="AD22" s="22"/>
    </row>
    <row r="23" spans="2:30" x14ac:dyDescent="0.25">
      <c r="B23" t="s">
        <v>219</v>
      </c>
      <c r="C23">
        <v>0.82432432432432334</v>
      </c>
      <c r="D23">
        <v>518</v>
      </c>
      <c r="E23">
        <v>0.61804222648752427</v>
      </c>
      <c r="F23">
        <v>521</v>
      </c>
      <c r="G23">
        <v>0.72307692307692328</v>
      </c>
      <c r="H23">
        <v>520</v>
      </c>
      <c r="I23">
        <v>0.49593495934959342</v>
      </c>
      <c r="J23">
        <v>492</v>
      </c>
      <c r="K23">
        <v>0.75555555555555554</v>
      </c>
      <c r="L23">
        <v>495</v>
      </c>
      <c r="N23" s="107">
        <f>VALUE(FIXED(IF(D23&lt;N!$C$2,"",'2013'!C23*100),1))</f>
        <v>82.4</v>
      </c>
      <c r="O23" s="107">
        <f>VALUE(FIXED(IF(F23&lt;N!$C$2,"",'2013'!E23*100),1))</f>
        <v>61.8</v>
      </c>
      <c r="P23" s="107">
        <f>VALUE(FIXED(IF(H23&lt;N!$C$2,"",'2013'!G23*100),1))</f>
        <v>72.3</v>
      </c>
      <c r="Q23" s="107">
        <f>VALUE(FIXED(IF(J23&lt;N!$C$2,"",'2013'!I23*100),1))</f>
        <v>49.6</v>
      </c>
      <c r="R23" s="107">
        <f>VALUE(FIXED(IF(L23&lt;N!$C$2,"",'2013'!K23*100),1))</f>
        <v>75.599999999999994</v>
      </c>
      <c r="S23" s="22"/>
      <c r="T23" s="49">
        <f t="shared" si="0"/>
        <v>426.99999999999949</v>
      </c>
      <c r="U23" s="49">
        <f t="shared" si="1"/>
        <v>0.82432432432432334</v>
      </c>
      <c r="V23" s="49">
        <f t="shared" si="2"/>
        <v>322.00000000000017</v>
      </c>
      <c r="W23" s="49">
        <f t="shared" si="3"/>
        <v>0.61804222648752427</v>
      </c>
      <c r="X23" s="49">
        <f t="shared" si="4"/>
        <v>376.00000000000011</v>
      </c>
      <c r="Y23" s="49">
        <f t="shared" si="5"/>
        <v>0.72307692307692328</v>
      </c>
      <c r="Z23" s="49">
        <f t="shared" si="6"/>
        <v>243.99999999999997</v>
      </c>
      <c r="AA23" s="49">
        <f t="shared" si="7"/>
        <v>0.49593495934959342</v>
      </c>
      <c r="AB23" s="49">
        <f t="shared" si="8"/>
        <v>374</v>
      </c>
      <c r="AC23" s="49">
        <f t="shared" si="9"/>
        <v>0.75555555555555554</v>
      </c>
      <c r="AD23" s="22"/>
    </row>
    <row r="24" spans="2:30" x14ac:dyDescent="0.25">
      <c r="B24" t="s">
        <v>220</v>
      </c>
      <c r="C24">
        <v>0.84804928131416835</v>
      </c>
      <c r="D24">
        <v>487</v>
      </c>
      <c r="E24">
        <v>0.70468431771894013</v>
      </c>
      <c r="F24">
        <v>491</v>
      </c>
      <c r="G24">
        <v>0.83844580777096045</v>
      </c>
      <c r="H24">
        <v>489</v>
      </c>
      <c r="I24">
        <v>0.50220264317180596</v>
      </c>
      <c r="J24">
        <v>454</v>
      </c>
      <c r="K24">
        <v>0.81023454157782504</v>
      </c>
      <c r="L24">
        <v>469</v>
      </c>
      <c r="N24" s="107">
        <f>VALUE(FIXED(IF(D24&lt;N!$C$2,"",'2013'!C24*100),1))</f>
        <v>84.8</v>
      </c>
      <c r="O24" s="107">
        <f>VALUE(FIXED(IF(F24&lt;N!$C$2,"",'2013'!E24*100),1))</f>
        <v>70.5</v>
      </c>
      <c r="P24" s="107">
        <f>VALUE(FIXED(IF(H24&lt;N!$C$2,"",'2013'!G24*100),1))</f>
        <v>83.8</v>
      </c>
      <c r="Q24" s="107">
        <f>VALUE(FIXED(IF(J24&lt;N!$C$2,"",'2013'!I24*100),1))</f>
        <v>50.2</v>
      </c>
      <c r="R24" s="107">
        <f>VALUE(FIXED(IF(L24&lt;N!$C$2,"",'2013'!K24*100),1))</f>
        <v>81</v>
      </c>
      <c r="S24" s="22"/>
      <c r="T24" s="49">
        <f t="shared" si="0"/>
        <v>413</v>
      </c>
      <c r="U24" s="49">
        <f t="shared" si="1"/>
        <v>0.84804928131416835</v>
      </c>
      <c r="V24" s="49">
        <f t="shared" si="2"/>
        <v>345.9999999999996</v>
      </c>
      <c r="W24" s="49">
        <f t="shared" si="3"/>
        <v>0.70468431771894013</v>
      </c>
      <c r="X24" s="49">
        <f t="shared" si="4"/>
        <v>409.99999999999966</v>
      </c>
      <c r="Y24" s="49">
        <f t="shared" si="5"/>
        <v>0.83844580777096045</v>
      </c>
      <c r="Z24" s="49">
        <f t="shared" si="6"/>
        <v>227.99999999999991</v>
      </c>
      <c r="AA24" s="49">
        <f t="shared" si="7"/>
        <v>0.50220264317180596</v>
      </c>
      <c r="AB24" s="49">
        <f t="shared" si="8"/>
        <v>379.99999999999994</v>
      </c>
      <c r="AC24" s="49">
        <f t="shared" si="9"/>
        <v>0.81023454157782504</v>
      </c>
      <c r="AD24" s="22"/>
    </row>
    <row r="25" spans="2:30" x14ac:dyDescent="0.25">
      <c r="B25" t="s">
        <v>221</v>
      </c>
      <c r="C25">
        <v>0.86864931846344473</v>
      </c>
      <c r="D25">
        <v>807</v>
      </c>
      <c r="E25">
        <v>0.76485148514851442</v>
      </c>
      <c r="F25">
        <v>808</v>
      </c>
      <c r="G25">
        <v>0.85767326732673332</v>
      </c>
      <c r="H25">
        <v>808</v>
      </c>
      <c r="I25">
        <v>0.57444005270092247</v>
      </c>
      <c r="J25">
        <v>759</v>
      </c>
      <c r="K25">
        <v>0.90372272143774024</v>
      </c>
      <c r="L25">
        <v>779</v>
      </c>
      <c r="N25" s="107">
        <f>VALUE(FIXED(IF(D25&lt;N!$C$2,"",'2013'!C25*100),1))</f>
        <v>86.9</v>
      </c>
      <c r="O25" s="107">
        <f>VALUE(FIXED(IF(F25&lt;N!$C$2,"",'2013'!E25*100),1))</f>
        <v>76.5</v>
      </c>
      <c r="P25" s="107">
        <f>VALUE(FIXED(IF(H25&lt;N!$C$2,"",'2013'!G25*100),1))</f>
        <v>85.8</v>
      </c>
      <c r="Q25" s="107">
        <f>VALUE(FIXED(IF(J25&lt;N!$C$2,"",'2013'!I25*100),1))</f>
        <v>57.4</v>
      </c>
      <c r="R25" s="107">
        <f>VALUE(FIXED(IF(L25&lt;N!$C$2,"",'2013'!K25*100),1))</f>
        <v>90.4</v>
      </c>
      <c r="S25" s="22"/>
      <c r="T25" s="49">
        <f t="shared" si="0"/>
        <v>700.99999999999989</v>
      </c>
      <c r="U25" s="49">
        <f t="shared" si="1"/>
        <v>0.86864931846344473</v>
      </c>
      <c r="V25" s="49">
        <f t="shared" si="2"/>
        <v>617.99999999999966</v>
      </c>
      <c r="W25" s="49">
        <f t="shared" si="3"/>
        <v>0.76485148514851442</v>
      </c>
      <c r="X25" s="49">
        <f t="shared" si="4"/>
        <v>693.00000000000057</v>
      </c>
      <c r="Y25" s="49">
        <f t="shared" si="5"/>
        <v>0.85767326732673332</v>
      </c>
      <c r="Z25" s="49">
        <f t="shared" si="6"/>
        <v>436.00000000000017</v>
      </c>
      <c r="AA25" s="49">
        <f t="shared" si="7"/>
        <v>0.57444005270092247</v>
      </c>
      <c r="AB25" s="49">
        <f t="shared" si="8"/>
        <v>703.99999999999966</v>
      </c>
      <c r="AC25" s="49">
        <f t="shared" si="9"/>
        <v>0.90372272143774024</v>
      </c>
      <c r="AD25" s="22"/>
    </row>
    <row r="26" spans="2:30" x14ac:dyDescent="0.25">
      <c r="B26" t="s">
        <v>222</v>
      </c>
      <c r="C26">
        <v>0.85255648038049958</v>
      </c>
      <c r="D26">
        <v>841</v>
      </c>
      <c r="E26">
        <v>0.69964664310954028</v>
      </c>
      <c r="F26">
        <v>849</v>
      </c>
      <c r="G26">
        <v>0.81978798586572421</v>
      </c>
      <c r="H26">
        <v>849</v>
      </c>
      <c r="I26">
        <v>0.53846153846153899</v>
      </c>
      <c r="J26">
        <v>793</v>
      </c>
      <c r="K26">
        <v>0.89938650306748513</v>
      </c>
      <c r="L26">
        <v>815</v>
      </c>
      <c r="N26" s="107">
        <f>VALUE(FIXED(IF(D26&lt;N!$C$2,"",'2013'!C26*100),1))</f>
        <v>85.3</v>
      </c>
      <c r="O26" s="107">
        <f>VALUE(FIXED(IF(F26&lt;N!$C$2,"",'2013'!E26*100),1))</f>
        <v>70</v>
      </c>
      <c r="P26" s="107">
        <f>VALUE(FIXED(IF(H26&lt;N!$C$2,"",'2013'!G26*100),1))</f>
        <v>82</v>
      </c>
      <c r="Q26" s="107">
        <f>VALUE(FIXED(IF(J26&lt;N!$C$2,"",'2013'!I26*100),1))</f>
        <v>53.8</v>
      </c>
      <c r="R26" s="107">
        <f>VALUE(FIXED(IF(L26&lt;N!$C$2,"",'2013'!K26*100),1))</f>
        <v>89.9</v>
      </c>
      <c r="S26" s="22"/>
      <c r="T26" s="49">
        <f t="shared" si="0"/>
        <v>717.00000000000011</v>
      </c>
      <c r="U26" s="49">
        <f t="shared" si="1"/>
        <v>0.85255648038049958</v>
      </c>
      <c r="V26" s="49">
        <f t="shared" si="2"/>
        <v>593.99999999999966</v>
      </c>
      <c r="W26" s="49">
        <f t="shared" si="3"/>
        <v>0.69964664310954028</v>
      </c>
      <c r="X26" s="49">
        <f t="shared" si="4"/>
        <v>695.99999999999989</v>
      </c>
      <c r="Y26" s="49">
        <f t="shared" si="5"/>
        <v>0.81978798586572421</v>
      </c>
      <c r="Z26" s="49">
        <f t="shared" si="6"/>
        <v>427.0000000000004</v>
      </c>
      <c r="AA26" s="49">
        <f t="shared" si="7"/>
        <v>0.53846153846153899</v>
      </c>
      <c r="AB26" s="49">
        <f t="shared" si="8"/>
        <v>733.00000000000034</v>
      </c>
      <c r="AC26" s="49">
        <f t="shared" si="9"/>
        <v>0.89938650306748513</v>
      </c>
      <c r="AD26" s="22"/>
    </row>
    <row r="27" spans="2:30" x14ac:dyDescent="0.25">
      <c r="B27" t="s">
        <v>223</v>
      </c>
      <c r="C27">
        <v>0.80665188470066562</v>
      </c>
      <c r="D27">
        <v>2255</v>
      </c>
      <c r="E27">
        <v>0.54050464807437026</v>
      </c>
      <c r="F27">
        <v>2259</v>
      </c>
      <c r="G27">
        <v>0.78287731685789952</v>
      </c>
      <c r="H27">
        <v>2266</v>
      </c>
      <c r="I27">
        <v>0.53503787878787923</v>
      </c>
      <c r="J27">
        <v>2112</v>
      </c>
      <c r="K27">
        <v>0.84719101123595564</v>
      </c>
      <c r="L27">
        <v>1780</v>
      </c>
      <c r="N27" s="107">
        <f>VALUE(FIXED(IF(D27&lt;N!$C$2,"",'2013'!C27*100),1))</f>
        <v>80.7</v>
      </c>
      <c r="O27" s="107">
        <f>VALUE(FIXED(IF(F27&lt;N!$C$2,"",'2013'!E27*100),1))</f>
        <v>54.1</v>
      </c>
      <c r="P27" s="107">
        <f>VALUE(FIXED(IF(H27&lt;N!$C$2,"",'2013'!G27*100),1))</f>
        <v>78.3</v>
      </c>
      <c r="Q27" s="107">
        <f>VALUE(FIXED(IF(J27&lt;N!$C$2,"",'2013'!I27*100),1))</f>
        <v>53.5</v>
      </c>
      <c r="R27" s="107">
        <f>VALUE(FIXED(IF(L27&lt;N!$C$2,"",'2013'!K27*100),1))</f>
        <v>84.7</v>
      </c>
      <c r="S27" s="22"/>
      <c r="T27" s="49">
        <f t="shared" si="0"/>
        <v>1819.0000000000009</v>
      </c>
      <c r="U27" s="49">
        <f t="shared" si="1"/>
        <v>0.80665188470066562</v>
      </c>
      <c r="V27" s="49">
        <f t="shared" si="2"/>
        <v>1221.0000000000025</v>
      </c>
      <c r="W27" s="49">
        <f t="shared" si="3"/>
        <v>0.54050464807437026</v>
      </c>
      <c r="X27" s="49">
        <f t="shared" si="4"/>
        <v>1774.0000000000002</v>
      </c>
      <c r="Y27" s="49">
        <f t="shared" si="5"/>
        <v>0.78287731685789952</v>
      </c>
      <c r="Z27" s="49">
        <f t="shared" si="6"/>
        <v>1130.0000000000009</v>
      </c>
      <c r="AA27" s="49">
        <f t="shared" si="7"/>
        <v>0.53503787878787923</v>
      </c>
      <c r="AB27" s="49">
        <f t="shared" si="8"/>
        <v>1508.0000000000011</v>
      </c>
      <c r="AC27" s="49">
        <f t="shared" si="9"/>
        <v>0.84719101123595575</v>
      </c>
      <c r="AD27" s="22"/>
    </row>
    <row r="28" spans="2:30" x14ac:dyDescent="0.25">
      <c r="B28" t="s">
        <v>224</v>
      </c>
      <c r="C28">
        <v>0.83825198637911491</v>
      </c>
      <c r="D28">
        <v>1762</v>
      </c>
      <c r="E28">
        <v>0.49205448354143</v>
      </c>
      <c r="F28">
        <v>1762</v>
      </c>
      <c r="G28">
        <v>0.81828442437923277</v>
      </c>
      <c r="H28">
        <v>1772</v>
      </c>
      <c r="I28">
        <v>0.56075334143378064</v>
      </c>
      <c r="J28">
        <v>1646</v>
      </c>
      <c r="K28">
        <v>0.84403669724770591</v>
      </c>
      <c r="L28">
        <v>1308</v>
      </c>
      <c r="N28" s="107">
        <f>VALUE(FIXED(IF(D28&lt;N!$C$2,"",'2013'!C28*100),1))</f>
        <v>83.8</v>
      </c>
      <c r="O28" s="107">
        <f>VALUE(FIXED(IF(F28&lt;N!$C$2,"",'2013'!E28*100),1))</f>
        <v>49.2</v>
      </c>
      <c r="P28" s="107">
        <f>VALUE(FIXED(IF(H28&lt;N!$C$2,"",'2013'!G28*100),1))</f>
        <v>81.8</v>
      </c>
      <c r="Q28" s="107">
        <f>VALUE(FIXED(IF(J28&lt;N!$C$2,"",'2013'!I28*100),1))</f>
        <v>56.1</v>
      </c>
      <c r="R28" s="107">
        <f>VALUE(FIXED(IF(L28&lt;N!$C$2,"",'2013'!K28*100),1))</f>
        <v>84.4</v>
      </c>
      <c r="S28" s="22"/>
      <c r="T28" s="49">
        <f t="shared" si="0"/>
        <v>1477.0000000000005</v>
      </c>
      <c r="U28" s="49">
        <f t="shared" si="1"/>
        <v>0.83825198637911491</v>
      </c>
      <c r="V28" s="49">
        <f t="shared" si="2"/>
        <v>866.99999999999966</v>
      </c>
      <c r="W28" s="49">
        <f t="shared" si="3"/>
        <v>0.49205448354143</v>
      </c>
      <c r="X28" s="49">
        <f t="shared" si="4"/>
        <v>1450.0000000000005</v>
      </c>
      <c r="Y28" s="49">
        <f t="shared" si="5"/>
        <v>0.81828442437923277</v>
      </c>
      <c r="Z28" s="49">
        <f t="shared" si="6"/>
        <v>923.00000000000296</v>
      </c>
      <c r="AA28" s="49">
        <f t="shared" si="7"/>
        <v>0.56075334143378064</v>
      </c>
      <c r="AB28" s="49">
        <f t="shared" si="8"/>
        <v>1103.9999999999993</v>
      </c>
      <c r="AC28" s="49">
        <f t="shared" si="9"/>
        <v>0.84403669724770591</v>
      </c>
      <c r="AD28" s="22"/>
    </row>
    <row r="29" spans="2:30" x14ac:dyDescent="0.25">
      <c r="B29" t="s">
        <v>225</v>
      </c>
      <c r="C29">
        <v>0.81611613717652032</v>
      </c>
      <c r="D29">
        <v>4753</v>
      </c>
      <c r="E29">
        <v>0.60062893081761148</v>
      </c>
      <c r="F29">
        <v>4770</v>
      </c>
      <c r="G29">
        <v>0.79459798994974606</v>
      </c>
      <c r="H29">
        <v>4776</v>
      </c>
      <c r="I29">
        <v>0.52263099219620968</v>
      </c>
      <c r="J29">
        <v>4485</v>
      </c>
      <c r="K29">
        <v>0.83908593192097147</v>
      </c>
      <c r="L29">
        <v>4201</v>
      </c>
      <c r="N29" s="107">
        <f>VALUE(FIXED(IF(D29&lt;N!$C$2,"",'2013'!C29*100),1))</f>
        <v>81.599999999999994</v>
      </c>
      <c r="O29" s="107">
        <f>VALUE(FIXED(IF(F29&lt;N!$C$2,"",'2013'!E29*100),1))</f>
        <v>60.1</v>
      </c>
      <c r="P29" s="107">
        <f>VALUE(FIXED(IF(H29&lt;N!$C$2,"",'2013'!G29*100),1))</f>
        <v>79.5</v>
      </c>
      <c r="Q29" s="107">
        <f>VALUE(FIXED(IF(J29&lt;N!$C$2,"",'2013'!I29*100),1))</f>
        <v>52.3</v>
      </c>
      <c r="R29" s="107">
        <f>VALUE(FIXED(IF(L29&lt;N!$C$2,"",'2013'!K29*100),1))</f>
        <v>83.9</v>
      </c>
      <c r="S29" s="22"/>
      <c r="T29" s="49">
        <f t="shared" si="0"/>
        <v>3879.0000000000009</v>
      </c>
      <c r="U29" s="49">
        <f t="shared" si="1"/>
        <v>0.81611613717652032</v>
      </c>
      <c r="V29" s="49">
        <f t="shared" si="2"/>
        <v>2865.0000000000068</v>
      </c>
      <c r="W29" s="49">
        <f t="shared" si="3"/>
        <v>0.60062893081761148</v>
      </c>
      <c r="X29" s="49">
        <f t="shared" si="4"/>
        <v>3794.9999999999873</v>
      </c>
      <c r="Y29" s="49">
        <f t="shared" si="5"/>
        <v>0.79459798994974606</v>
      </c>
      <c r="Z29" s="49">
        <f t="shared" si="6"/>
        <v>2344.0000000000005</v>
      </c>
      <c r="AA29" s="49">
        <f t="shared" si="7"/>
        <v>0.52263099219620968</v>
      </c>
      <c r="AB29" s="49">
        <f t="shared" si="8"/>
        <v>3525.0000000000014</v>
      </c>
      <c r="AC29" s="49">
        <f t="shared" si="9"/>
        <v>0.83908593192097147</v>
      </c>
      <c r="AD29" s="22"/>
    </row>
    <row r="30" spans="2:30" x14ac:dyDescent="0.25">
      <c r="B30" t="s">
        <v>226</v>
      </c>
      <c r="C30">
        <v>0.74030037546933747</v>
      </c>
      <c r="D30">
        <v>1598</v>
      </c>
      <c r="E30">
        <v>0.4459036898061281</v>
      </c>
      <c r="F30">
        <v>1599</v>
      </c>
      <c r="G30">
        <v>0.75638629283489156</v>
      </c>
      <c r="H30">
        <v>1605</v>
      </c>
      <c r="I30">
        <v>0.5470198675496688</v>
      </c>
      <c r="J30">
        <v>1510</v>
      </c>
      <c r="K30">
        <v>0.81700288184438075</v>
      </c>
      <c r="L30">
        <v>1388</v>
      </c>
      <c r="N30" s="107">
        <f>VALUE(FIXED(IF(D30&lt;N!$C$2,"",'2013'!C30*100),1))</f>
        <v>74</v>
      </c>
      <c r="O30" s="107">
        <f>VALUE(FIXED(IF(F30&lt;N!$C$2,"",'2013'!E30*100),1))</f>
        <v>44.6</v>
      </c>
      <c r="P30" s="107">
        <f>VALUE(FIXED(IF(H30&lt;N!$C$2,"",'2013'!G30*100),1))</f>
        <v>75.599999999999994</v>
      </c>
      <c r="Q30" s="107">
        <f>VALUE(FIXED(IF(J30&lt;N!$C$2,"",'2013'!I30*100),1))</f>
        <v>54.7</v>
      </c>
      <c r="R30" s="107">
        <f>VALUE(FIXED(IF(L30&lt;N!$C$2,"",'2013'!K30*100),1))</f>
        <v>81.7</v>
      </c>
      <c r="S30" s="22"/>
      <c r="T30" s="49">
        <f t="shared" si="0"/>
        <v>1183.0000000000014</v>
      </c>
      <c r="U30" s="49">
        <f t="shared" si="1"/>
        <v>0.74030037546933758</v>
      </c>
      <c r="V30" s="49">
        <f t="shared" si="2"/>
        <v>712.99999999999886</v>
      </c>
      <c r="W30" s="49">
        <f t="shared" si="3"/>
        <v>0.4459036898061281</v>
      </c>
      <c r="X30" s="49">
        <f t="shared" si="4"/>
        <v>1214.0000000000009</v>
      </c>
      <c r="Y30" s="49">
        <f t="shared" si="5"/>
        <v>0.75638629283489156</v>
      </c>
      <c r="Z30" s="49">
        <f t="shared" si="6"/>
        <v>825.99999999999989</v>
      </c>
      <c r="AA30" s="49">
        <f t="shared" si="7"/>
        <v>0.5470198675496688</v>
      </c>
      <c r="AB30" s="49">
        <f t="shared" si="8"/>
        <v>1134.0000000000005</v>
      </c>
      <c r="AC30" s="49">
        <f t="shared" si="9"/>
        <v>0.81700288184438075</v>
      </c>
      <c r="AD30" s="22"/>
    </row>
    <row r="31" spans="2:30" x14ac:dyDescent="0.25">
      <c r="B31" t="s">
        <v>227</v>
      </c>
      <c r="C31">
        <v>0.76731813246471059</v>
      </c>
      <c r="D31">
        <v>9210</v>
      </c>
      <c r="E31">
        <v>0.53764135702746618</v>
      </c>
      <c r="F31">
        <v>9285</v>
      </c>
      <c r="G31">
        <v>0.76015078082929688</v>
      </c>
      <c r="H31">
        <v>9285</v>
      </c>
      <c r="I31">
        <v>0.53581204379562331</v>
      </c>
      <c r="J31">
        <v>8768</v>
      </c>
      <c r="K31">
        <v>0.82881630762103076</v>
      </c>
      <c r="L31">
        <v>8634</v>
      </c>
      <c r="N31" s="107">
        <f>VALUE(FIXED(IF(D31&lt;N!$C$2,"",'2013'!C31*100),1))</f>
        <v>76.7</v>
      </c>
      <c r="O31" s="107">
        <f>VALUE(FIXED(IF(F31&lt;N!$C$2,"",'2013'!E31*100),1))</f>
        <v>53.8</v>
      </c>
      <c r="P31" s="107">
        <f>VALUE(FIXED(IF(H31&lt;N!$C$2,"",'2013'!G31*100),1))</f>
        <v>76</v>
      </c>
      <c r="Q31" s="107">
        <f>VALUE(FIXED(IF(J31&lt;N!$C$2,"",'2013'!I31*100),1))</f>
        <v>53.6</v>
      </c>
      <c r="R31" s="107">
        <f>VALUE(FIXED(IF(L31&lt;N!$C$2,"",'2013'!K31*100),1))</f>
        <v>82.9</v>
      </c>
      <c r="S31" s="22"/>
      <c r="T31" s="49">
        <f t="shared" si="0"/>
        <v>7066.9999999999845</v>
      </c>
      <c r="U31" s="49">
        <f t="shared" si="1"/>
        <v>0.76731813246471059</v>
      </c>
      <c r="V31" s="49">
        <f t="shared" si="2"/>
        <v>4992.0000000000236</v>
      </c>
      <c r="W31" s="49">
        <f t="shared" si="3"/>
        <v>0.53764135702746618</v>
      </c>
      <c r="X31" s="49">
        <f t="shared" si="4"/>
        <v>7058.0000000000218</v>
      </c>
      <c r="Y31" s="49">
        <f t="shared" si="5"/>
        <v>0.76015078082929688</v>
      </c>
      <c r="Z31" s="49">
        <f t="shared" si="6"/>
        <v>4698.0000000000255</v>
      </c>
      <c r="AA31" s="49">
        <f t="shared" si="7"/>
        <v>0.53581204379562331</v>
      </c>
      <c r="AB31" s="49">
        <f t="shared" si="8"/>
        <v>7155.99999999998</v>
      </c>
      <c r="AC31" s="49">
        <f t="shared" si="9"/>
        <v>0.82881630762103076</v>
      </c>
      <c r="AD31" s="22"/>
    </row>
    <row r="32" spans="2:30" x14ac:dyDescent="0.25">
      <c r="B32" t="s">
        <v>228</v>
      </c>
      <c r="C32">
        <v>0.78271028037383261</v>
      </c>
      <c r="D32">
        <v>856</v>
      </c>
      <c r="E32">
        <v>0.56712962962962965</v>
      </c>
      <c r="F32">
        <v>864</v>
      </c>
      <c r="G32">
        <v>0.75173210161662851</v>
      </c>
      <c r="H32">
        <v>866</v>
      </c>
      <c r="I32">
        <v>0.48689138576779023</v>
      </c>
      <c r="J32">
        <v>801</v>
      </c>
      <c r="K32">
        <v>0.80593325092706991</v>
      </c>
      <c r="L32">
        <v>809</v>
      </c>
      <c r="N32" s="107">
        <f>VALUE(FIXED(IF(D32&lt;N!$C$2,"",'2013'!C32*100),1))</f>
        <v>78.3</v>
      </c>
      <c r="O32" s="107">
        <f>VALUE(FIXED(IF(F32&lt;N!$C$2,"",'2013'!E32*100),1))</f>
        <v>56.7</v>
      </c>
      <c r="P32" s="107">
        <f>VALUE(FIXED(IF(H32&lt;N!$C$2,"",'2013'!G32*100),1))</f>
        <v>75.2</v>
      </c>
      <c r="Q32" s="107">
        <f>VALUE(FIXED(IF(J32&lt;N!$C$2,"",'2013'!I32*100),1))</f>
        <v>48.7</v>
      </c>
      <c r="R32" s="107">
        <f>VALUE(FIXED(IF(L32&lt;N!$C$2,"",'2013'!K32*100),1))</f>
        <v>80.599999999999994</v>
      </c>
      <c r="S32" s="22"/>
      <c r="T32" s="49">
        <f t="shared" si="0"/>
        <v>670.00000000000068</v>
      </c>
      <c r="U32" s="49">
        <f t="shared" si="1"/>
        <v>0.78271028037383261</v>
      </c>
      <c r="V32" s="49">
        <f t="shared" si="2"/>
        <v>490</v>
      </c>
      <c r="W32" s="49">
        <f t="shared" si="3"/>
        <v>0.56712962962962965</v>
      </c>
      <c r="X32" s="49">
        <f t="shared" si="4"/>
        <v>651.00000000000034</v>
      </c>
      <c r="Y32" s="49">
        <f t="shared" si="5"/>
        <v>0.75173210161662862</v>
      </c>
      <c r="Z32" s="49">
        <f t="shared" si="6"/>
        <v>390</v>
      </c>
      <c r="AA32" s="49">
        <f t="shared" si="7"/>
        <v>0.48689138576779029</v>
      </c>
      <c r="AB32" s="49">
        <f t="shared" si="8"/>
        <v>651.99999999999955</v>
      </c>
      <c r="AC32" s="49">
        <f t="shared" si="9"/>
        <v>0.80593325092706991</v>
      </c>
      <c r="AD32" s="22"/>
    </row>
    <row r="33" spans="1:30" x14ac:dyDescent="0.25">
      <c r="B33" t="s">
        <v>229</v>
      </c>
      <c r="C33">
        <v>0.74994786235662225</v>
      </c>
      <c r="D33">
        <v>4795</v>
      </c>
      <c r="E33">
        <v>0.52385892116182597</v>
      </c>
      <c r="F33">
        <v>4820</v>
      </c>
      <c r="G33">
        <v>0.74824016563147078</v>
      </c>
      <c r="H33">
        <v>4830</v>
      </c>
      <c r="I33">
        <v>0.546854377474703</v>
      </c>
      <c r="J33">
        <v>4546</v>
      </c>
      <c r="K33">
        <v>0.82321547698465802</v>
      </c>
      <c r="L33">
        <v>4497</v>
      </c>
      <c r="N33" s="107">
        <f>VALUE(FIXED(IF(D33&lt;N!$C$2,"",'2013'!C33*100),1))</f>
        <v>75</v>
      </c>
      <c r="O33" s="107">
        <f>VALUE(FIXED(IF(F33&lt;N!$C$2,"",'2013'!E33*100),1))</f>
        <v>52.4</v>
      </c>
      <c r="P33" s="107">
        <f>VALUE(FIXED(IF(H33&lt;N!$C$2,"",'2013'!G33*100),1))</f>
        <v>74.8</v>
      </c>
      <c r="Q33" s="107">
        <f>VALUE(FIXED(IF(J33&lt;N!$C$2,"",'2013'!I33*100),1))</f>
        <v>54.7</v>
      </c>
      <c r="R33" s="107">
        <f>VALUE(FIXED(IF(L33&lt;N!$C$2,"",'2013'!K33*100),1))</f>
        <v>82.3</v>
      </c>
      <c r="S33" s="22"/>
      <c r="T33" s="49">
        <f t="shared" si="0"/>
        <v>3596.0000000000036</v>
      </c>
      <c r="U33" s="49">
        <f t="shared" si="1"/>
        <v>0.74994786235662225</v>
      </c>
      <c r="V33" s="49">
        <f t="shared" si="2"/>
        <v>2525.0000000000014</v>
      </c>
      <c r="W33" s="49">
        <f t="shared" si="3"/>
        <v>0.52385892116182597</v>
      </c>
      <c r="X33" s="49">
        <f t="shared" si="4"/>
        <v>3614.0000000000036</v>
      </c>
      <c r="Y33" s="49">
        <f t="shared" si="5"/>
        <v>0.74824016563147078</v>
      </c>
      <c r="Z33" s="49">
        <f t="shared" si="6"/>
        <v>2486</v>
      </c>
      <c r="AA33" s="49">
        <f t="shared" si="7"/>
        <v>0.546854377474703</v>
      </c>
      <c r="AB33" s="49">
        <f t="shared" si="8"/>
        <v>3702.0000000000073</v>
      </c>
      <c r="AC33" s="49">
        <f t="shared" si="9"/>
        <v>0.82321547698465802</v>
      </c>
      <c r="AD33" s="22"/>
    </row>
    <row r="34" spans="1:30" x14ac:dyDescent="0.25">
      <c r="B34" t="s">
        <v>230</v>
      </c>
      <c r="C34">
        <v>0.71337579617834379</v>
      </c>
      <c r="D34">
        <v>785</v>
      </c>
      <c r="E34">
        <v>0.45373891001267425</v>
      </c>
      <c r="F34">
        <v>789</v>
      </c>
      <c r="G34">
        <v>0.71446700507614269</v>
      </c>
      <c r="H34">
        <v>788</v>
      </c>
      <c r="I34">
        <v>0.53784860557768865</v>
      </c>
      <c r="J34">
        <v>753</v>
      </c>
      <c r="K34">
        <v>0.82730923694779146</v>
      </c>
      <c r="L34">
        <v>747</v>
      </c>
      <c r="N34" s="107">
        <f>VALUE(FIXED(IF(D34&lt;N!$C$2,"",'2013'!C34*100),1))</f>
        <v>71.3</v>
      </c>
      <c r="O34" s="107">
        <f>VALUE(FIXED(IF(F34&lt;N!$C$2,"",'2013'!E34*100),1))</f>
        <v>45.4</v>
      </c>
      <c r="P34" s="107">
        <f>VALUE(FIXED(IF(H34&lt;N!$C$2,"",'2013'!G34*100),1))</f>
        <v>71.400000000000006</v>
      </c>
      <c r="Q34" s="107">
        <f>VALUE(FIXED(IF(J34&lt;N!$C$2,"",'2013'!I34*100),1))</f>
        <v>53.8</v>
      </c>
      <c r="R34" s="107">
        <f>VALUE(FIXED(IF(L34&lt;N!$C$2,"",'2013'!K34*100),1))</f>
        <v>82.7</v>
      </c>
      <c r="S34" s="22"/>
      <c r="T34" s="49">
        <f t="shared" si="0"/>
        <v>559.99999999999989</v>
      </c>
      <c r="U34" s="49">
        <f t="shared" si="1"/>
        <v>0.71337579617834379</v>
      </c>
      <c r="V34" s="49">
        <f t="shared" si="2"/>
        <v>358</v>
      </c>
      <c r="W34" s="49">
        <f t="shared" si="3"/>
        <v>0.45373891001267425</v>
      </c>
      <c r="X34" s="49">
        <f t="shared" si="4"/>
        <v>563.00000000000045</v>
      </c>
      <c r="Y34" s="49">
        <f t="shared" si="5"/>
        <v>0.71446700507614269</v>
      </c>
      <c r="Z34" s="49">
        <f t="shared" si="6"/>
        <v>404.99999999999955</v>
      </c>
      <c r="AA34" s="49">
        <f t="shared" si="7"/>
        <v>0.53784860557768865</v>
      </c>
      <c r="AB34" s="49">
        <f t="shared" si="8"/>
        <v>618.00000000000023</v>
      </c>
      <c r="AC34" s="49">
        <f t="shared" si="9"/>
        <v>0.82730923694779146</v>
      </c>
      <c r="AD34" s="22"/>
    </row>
    <row r="35" spans="1:30" x14ac:dyDescent="0.25">
      <c r="B35" t="s">
        <v>231</v>
      </c>
      <c r="C35">
        <v>0.75655430711610516</v>
      </c>
      <c r="D35">
        <v>534</v>
      </c>
      <c r="E35">
        <v>0.51769087523277491</v>
      </c>
      <c r="F35">
        <v>537</v>
      </c>
      <c r="G35">
        <v>0.81936685288640598</v>
      </c>
      <c r="H35">
        <v>537</v>
      </c>
      <c r="I35">
        <v>0.51307847082494906</v>
      </c>
      <c r="J35">
        <v>497</v>
      </c>
      <c r="K35">
        <v>0.80588235294117605</v>
      </c>
      <c r="L35">
        <v>510</v>
      </c>
      <c r="N35" s="107">
        <f>VALUE(FIXED(IF(D35&lt;N!$C$2,"",'2013'!C35*100),1))</f>
        <v>75.7</v>
      </c>
      <c r="O35" s="107">
        <f>VALUE(FIXED(IF(F35&lt;N!$C$2,"",'2013'!E35*100),1))</f>
        <v>51.8</v>
      </c>
      <c r="P35" s="107">
        <f>VALUE(FIXED(IF(H35&lt;N!$C$2,"",'2013'!G35*100),1))</f>
        <v>81.900000000000006</v>
      </c>
      <c r="Q35" s="107">
        <f>VALUE(FIXED(IF(J35&lt;N!$C$2,"",'2013'!I35*100),1))</f>
        <v>51.3</v>
      </c>
      <c r="R35" s="107">
        <f>VALUE(FIXED(IF(L35&lt;N!$C$2,"",'2013'!K35*100),1))</f>
        <v>80.599999999999994</v>
      </c>
      <c r="S35" s="22"/>
      <c r="T35" s="49">
        <f t="shared" si="0"/>
        <v>404.00000000000017</v>
      </c>
      <c r="U35" s="49">
        <f t="shared" si="1"/>
        <v>0.75655430711610516</v>
      </c>
      <c r="V35" s="49">
        <f t="shared" si="2"/>
        <v>278.00000000000011</v>
      </c>
      <c r="W35" s="49">
        <f t="shared" si="3"/>
        <v>0.51769087523277491</v>
      </c>
      <c r="X35" s="49">
        <f t="shared" si="4"/>
        <v>440</v>
      </c>
      <c r="Y35" s="49">
        <f t="shared" si="5"/>
        <v>0.81936685288640598</v>
      </c>
      <c r="Z35" s="49">
        <f t="shared" si="6"/>
        <v>254.99999999999969</v>
      </c>
      <c r="AA35" s="49">
        <f t="shared" si="7"/>
        <v>0.51307847082494906</v>
      </c>
      <c r="AB35" s="49">
        <f t="shared" si="8"/>
        <v>410.99999999999977</v>
      </c>
      <c r="AC35" s="49">
        <f t="shared" si="9"/>
        <v>0.80588235294117605</v>
      </c>
      <c r="AD35" s="22"/>
    </row>
    <row r="36" spans="1:30" x14ac:dyDescent="0.25">
      <c r="B36" t="s">
        <v>232</v>
      </c>
      <c r="C36">
        <v>0.77853588055867917</v>
      </c>
      <c r="D36">
        <v>12458</v>
      </c>
      <c r="E36">
        <v>0.51984348798210833</v>
      </c>
      <c r="F36">
        <v>12523</v>
      </c>
      <c r="G36">
        <v>0.83795224023640369</v>
      </c>
      <c r="H36">
        <v>12521</v>
      </c>
      <c r="I36">
        <v>0.52566964285714257</v>
      </c>
      <c r="J36">
        <v>11648</v>
      </c>
      <c r="K36">
        <v>0.82621359223300994</v>
      </c>
      <c r="L36">
        <v>11330</v>
      </c>
      <c r="N36" s="107">
        <f>VALUE(FIXED(IF(D36&lt;N!$C$2,"",'2013'!C36*100),1))</f>
        <v>77.900000000000006</v>
      </c>
      <c r="O36" s="107">
        <f>VALUE(FIXED(IF(F36&lt;N!$C$2,"",'2013'!E36*100),1))</f>
        <v>52</v>
      </c>
      <c r="P36" s="107">
        <f>VALUE(FIXED(IF(H36&lt;N!$C$2,"",'2013'!G36*100),1))</f>
        <v>83.8</v>
      </c>
      <c r="Q36" s="107">
        <f>VALUE(FIXED(IF(J36&lt;N!$C$2,"",'2013'!I36*100),1))</f>
        <v>52.6</v>
      </c>
      <c r="R36" s="107">
        <f>VALUE(FIXED(IF(L36&lt;N!$C$2,"",'2013'!K36*100),1))</f>
        <v>82.6</v>
      </c>
      <c r="S36" s="22"/>
      <c r="T36" s="49">
        <f t="shared" si="0"/>
        <v>9699.0000000000255</v>
      </c>
      <c r="U36" s="49">
        <f t="shared" si="1"/>
        <v>0.77853588055867917</v>
      </c>
      <c r="V36" s="49">
        <f t="shared" si="2"/>
        <v>6509.9999999999427</v>
      </c>
      <c r="W36" s="49">
        <f t="shared" si="3"/>
        <v>0.51984348798210833</v>
      </c>
      <c r="X36" s="49">
        <f t="shared" si="4"/>
        <v>10492.000000000011</v>
      </c>
      <c r="Y36" s="49">
        <f t="shared" si="5"/>
        <v>0.83795224023640369</v>
      </c>
      <c r="Z36" s="49">
        <f t="shared" si="6"/>
        <v>6122.9999999999964</v>
      </c>
      <c r="AA36" s="49">
        <f t="shared" si="7"/>
        <v>0.52566964285714257</v>
      </c>
      <c r="AB36" s="49">
        <f t="shared" si="8"/>
        <v>9361.0000000000018</v>
      </c>
      <c r="AC36" s="49">
        <f t="shared" si="9"/>
        <v>0.82621359223300983</v>
      </c>
      <c r="AD36" s="22"/>
    </row>
    <row r="37" spans="1:30" x14ac:dyDescent="0.25">
      <c r="B37" t="s">
        <v>233</v>
      </c>
      <c r="C37">
        <v>0.76791808873720202</v>
      </c>
      <c r="D37">
        <v>586</v>
      </c>
      <c r="E37">
        <v>0.51099830795262247</v>
      </c>
      <c r="F37">
        <v>591</v>
      </c>
      <c r="G37">
        <v>0.8834459459459455</v>
      </c>
      <c r="H37">
        <v>592</v>
      </c>
      <c r="I37">
        <v>0.6085343228200365</v>
      </c>
      <c r="J37">
        <v>539</v>
      </c>
      <c r="K37">
        <v>0.85365853658536528</v>
      </c>
      <c r="L37">
        <v>451</v>
      </c>
      <c r="N37" s="107">
        <f>VALUE(FIXED(IF(D37&lt;N!$C$2,"",'2013'!C37*100),1))</f>
        <v>76.8</v>
      </c>
      <c r="O37" s="107">
        <f>VALUE(FIXED(IF(F37&lt;N!$C$2,"",'2013'!E37*100),1))</f>
        <v>51.1</v>
      </c>
      <c r="P37" s="107">
        <f>VALUE(FIXED(IF(H37&lt;N!$C$2,"",'2013'!G37*100),1))</f>
        <v>88.3</v>
      </c>
      <c r="Q37" s="107">
        <f>VALUE(FIXED(IF(J37&lt;N!$C$2,"",'2013'!I37*100),1))</f>
        <v>60.9</v>
      </c>
      <c r="R37" s="107">
        <f>VALUE(FIXED(IF(L37&lt;N!$C$2,"",'2013'!K37*100),1))</f>
        <v>85.4</v>
      </c>
      <c r="S37" s="22"/>
      <c r="T37" s="49">
        <f t="shared" si="0"/>
        <v>450.0000000000004</v>
      </c>
      <c r="U37" s="49">
        <f t="shared" si="1"/>
        <v>0.76791808873720202</v>
      </c>
      <c r="V37" s="49">
        <f t="shared" si="2"/>
        <v>301.99999999999989</v>
      </c>
      <c r="W37" s="49">
        <f t="shared" si="3"/>
        <v>0.51099830795262247</v>
      </c>
      <c r="X37" s="49">
        <f t="shared" si="4"/>
        <v>522.99999999999977</v>
      </c>
      <c r="Y37" s="49">
        <f t="shared" si="5"/>
        <v>0.88344594594594561</v>
      </c>
      <c r="Z37" s="49">
        <f t="shared" si="6"/>
        <v>327.99999999999966</v>
      </c>
      <c r="AA37" s="49">
        <f t="shared" si="7"/>
        <v>0.6085343228200365</v>
      </c>
      <c r="AB37" s="49">
        <f t="shared" si="8"/>
        <v>384.99999999999972</v>
      </c>
      <c r="AC37" s="49">
        <f t="shared" si="9"/>
        <v>0.85365853658536517</v>
      </c>
      <c r="AD37" s="22"/>
    </row>
    <row r="38" spans="1:30" x14ac:dyDescent="0.25">
      <c r="B38" t="s">
        <v>234</v>
      </c>
      <c r="C38">
        <v>0.8300653594771239</v>
      </c>
      <c r="D38">
        <v>2142</v>
      </c>
      <c r="E38">
        <v>0.47672253258845393</v>
      </c>
      <c r="F38">
        <v>2148</v>
      </c>
      <c r="G38">
        <v>0.81966449207828518</v>
      </c>
      <c r="H38">
        <v>2146</v>
      </c>
      <c r="I38">
        <v>0.54920477137176826</v>
      </c>
      <c r="J38">
        <v>2012</v>
      </c>
      <c r="K38">
        <v>0.79769836462749732</v>
      </c>
      <c r="L38">
        <v>1651</v>
      </c>
      <c r="N38" s="107">
        <f>VALUE(FIXED(IF(D38&lt;N!$C$2,"",'2013'!C38*100),1))</f>
        <v>83</v>
      </c>
      <c r="O38" s="107">
        <f>VALUE(FIXED(IF(F38&lt;N!$C$2,"",'2013'!E38*100),1))</f>
        <v>47.7</v>
      </c>
      <c r="P38" s="107">
        <f>VALUE(FIXED(IF(H38&lt;N!$C$2,"",'2013'!G38*100),1))</f>
        <v>82</v>
      </c>
      <c r="Q38" s="107">
        <f>VALUE(FIXED(IF(J38&lt;N!$C$2,"",'2013'!I38*100),1))</f>
        <v>54.9</v>
      </c>
      <c r="R38" s="107">
        <f>VALUE(FIXED(IF(L38&lt;N!$C$2,"",'2013'!K38*100),1))</f>
        <v>79.8</v>
      </c>
      <c r="S38" s="22"/>
      <c r="T38" s="49">
        <f t="shared" si="0"/>
        <v>1777.9999999999993</v>
      </c>
      <c r="U38" s="49">
        <f t="shared" si="1"/>
        <v>0.8300653594771239</v>
      </c>
      <c r="V38" s="49">
        <f t="shared" si="2"/>
        <v>1023.9999999999991</v>
      </c>
      <c r="W38" s="49">
        <f t="shared" si="3"/>
        <v>0.47672253258845393</v>
      </c>
      <c r="X38" s="49">
        <f t="shared" si="4"/>
        <v>1759</v>
      </c>
      <c r="Y38" s="49">
        <f t="shared" si="5"/>
        <v>0.81966449207828518</v>
      </c>
      <c r="Z38" s="49">
        <f t="shared" si="6"/>
        <v>1104.9999999999977</v>
      </c>
      <c r="AA38" s="49">
        <f t="shared" si="7"/>
        <v>0.54920477137176826</v>
      </c>
      <c r="AB38" s="49">
        <f t="shared" si="8"/>
        <v>1316.9999999999982</v>
      </c>
      <c r="AC38" s="49">
        <f t="shared" si="9"/>
        <v>0.79769836462749744</v>
      </c>
      <c r="AD38" s="22"/>
    </row>
    <row r="39" spans="1:30" x14ac:dyDescent="0.25">
      <c r="B39" t="s">
        <v>235</v>
      </c>
      <c r="C39">
        <v>0.82354235423542388</v>
      </c>
      <c r="D39">
        <v>4545</v>
      </c>
      <c r="E39">
        <v>0.54670750382848321</v>
      </c>
      <c r="F39">
        <v>4571</v>
      </c>
      <c r="G39">
        <v>0.85526603897525844</v>
      </c>
      <c r="H39">
        <v>4567</v>
      </c>
      <c r="I39">
        <v>0.58215297450424819</v>
      </c>
      <c r="J39">
        <v>4236</v>
      </c>
      <c r="K39">
        <v>0.85979769466008071</v>
      </c>
      <c r="L39">
        <v>4251</v>
      </c>
      <c r="N39" s="107">
        <f>VALUE(FIXED(IF(D39&lt;N!$C$2,"",'2013'!C39*100),1))</f>
        <v>82.4</v>
      </c>
      <c r="O39" s="107">
        <f>VALUE(FIXED(IF(F39&lt;N!$C$2,"",'2013'!E39*100),1))</f>
        <v>54.7</v>
      </c>
      <c r="P39" s="107">
        <f>VALUE(FIXED(IF(H39&lt;N!$C$2,"",'2013'!G39*100),1))</f>
        <v>85.5</v>
      </c>
      <c r="Q39" s="107">
        <f>VALUE(FIXED(IF(J39&lt;N!$C$2,"",'2013'!I39*100),1))</f>
        <v>58.2</v>
      </c>
      <c r="R39" s="107">
        <f>VALUE(FIXED(IF(L39&lt;N!$C$2,"",'2013'!K39*100),1))</f>
        <v>86</v>
      </c>
      <c r="S39" s="22"/>
      <c r="T39" s="49">
        <f t="shared" si="0"/>
        <v>3743.0000000000014</v>
      </c>
      <c r="U39" s="49">
        <f t="shared" si="1"/>
        <v>0.82354235423542388</v>
      </c>
      <c r="V39" s="49">
        <f t="shared" si="2"/>
        <v>2498.9999999999968</v>
      </c>
      <c r="W39" s="49">
        <f t="shared" si="3"/>
        <v>0.54670750382848321</v>
      </c>
      <c r="X39" s="49">
        <f t="shared" si="4"/>
        <v>3906.0000000000055</v>
      </c>
      <c r="Y39" s="49">
        <f t="shared" si="5"/>
        <v>0.85526603897525844</v>
      </c>
      <c r="Z39" s="49">
        <f t="shared" si="6"/>
        <v>2465.9999999999955</v>
      </c>
      <c r="AA39" s="49">
        <f t="shared" si="7"/>
        <v>0.58215297450424819</v>
      </c>
      <c r="AB39" s="49">
        <f t="shared" si="8"/>
        <v>3655.0000000000032</v>
      </c>
      <c r="AC39" s="49">
        <f t="shared" si="9"/>
        <v>0.85979769466008071</v>
      </c>
      <c r="AD39" s="22"/>
    </row>
    <row r="40" spans="1:30" x14ac:dyDescent="0.25">
      <c r="B40" t="s">
        <v>236</v>
      </c>
      <c r="C40">
        <v>0.82935528120713442</v>
      </c>
      <c r="D40">
        <v>3645</v>
      </c>
      <c r="E40">
        <v>0.53867028493894231</v>
      </c>
      <c r="F40">
        <v>3685</v>
      </c>
      <c r="G40">
        <v>0.81425074789230223</v>
      </c>
      <c r="H40">
        <v>3677</v>
      </c>
      <c r="I40">
        <v>0.51783625730994298</v>
      </c>
      <c r="J40">
        <v>3420</v>
      </c>
      <c r="K40">
        <v>0.83740831295843476</v>
      </c>
      <c r="L40">
        <v>3272</v>
      </c>
      <c r="N40" s="107">
        <f>VALUE(FIXED(IF(D40&lt;N!$C$2,"",'2013'!C40*100),1))</f>
        <v>82.9</v>
      </c>
      <c r="O40" s="107">
        <f>VALUE(FIXED(IF(F40&lt;N!$C$2,"",'2013'!E40*100),1))</f>
        <v>53.9</v>
      </c>
      <c r="P40" s="107">
        <f>VALUE(FIXED(IF(H40&lt;N!$C$2,"",'2013'!G40*100),1))</f>
        <v>81.400000000000006</v>
      </c>
      <c r="Q40" s="107">
        <f>VALUE(FIXED(IF(J40&lt;N!$C$2,"",'2013'!I40*100),1))</f>
        <v>51.8</v>
      </c>
      <c r="R40" s="107">
        <f>VALUE(FIXED(IF(L40&lt;N!$C$2,"",'2013'!K40*100),1))</f>
        <v>83.7</v>
      </c>
      <c r="S40" s="22"/>
      <c r="T40" s="49">
        <f t="shared" si="0"/>
        <v>3023.000000000005</v>
      </c>
      <c r="U40" s="49">
        <f t="shared" si="1"/>
        <v>0.82935528120713442</v>
      </c>
      <c r="V40" s="49">
        <f t="shared" si="2"/>
        <v>1985.0000000000025</v>
      </c>
      <c r="W40" s="49">
        <f t="shared" si="3"/>
        <v>0.53867028493894231</v>
      </c>
      <c r="X40" s="49">
        <f t="shared" si="4"/>
        <v>2993.9999999999955</v>
      </c>
      <c r="Y40" s="49">
        <f t="shared" si="5"/>
        <v>0.81425074789230223</v>
      </c>
      <c r="Z40" s="49">
        <f t="shared" si="6"/>
        <v>1771.000000000005</v>
      </c>
      <c r="AA40" s="49">
        <f t="shared" si="7"/>
        <v>0.51783625730994298</v>
      </c>
      <c r="AB40" s="49">
        <f t="shared" si="8"/>
        <v>2739.9999999999986</v>
      </c>
      <c r="AC40" s="49">
        <f t="shared" si="9"/>
        <v>0.83740831295843476</v>
      </c>
      <c r="AD40" s="22"/>
    </row>
    <row r="41" spans="1:30" x14ac:dyDescent="0.25">
      <c r="B41" t="s">
        <v>237</v>
      </c>
      <c r="C41">
        <v>0.73690078037904216</v>
      </c>
      <c r="D41">
        <v>897</v>
      </c>
      <c r="E41">
        <v>0.4402234636871506</v>
      </c>
      <c r="F41">
        <v>895</v>
      </c>
      <c r="G41">
        <v>0.74610244988864227</v>
      </c>
      <c r="H41">
        <v>898</v>
      </c>
      <c r="I41">
        <v>0.50177935943060459</v>
      </c>
      <c r="J41">
        <v>843</v>
      </c>
      <c r="K41">
        <v>0.81440443213296299</v>
      </c>
      <c r="L41">
        <v>722</v>
      </c>
      <c r="N41" s="107">
        <f>VALUE(FIXED(IF(D41&lt;N!$C$2,"",'2013'!C41*100),1))</f>
        <v>73.7</v>
      </c>
      <c r="O41" s="107">
        <f>VALUE(FIXED(IF(F41&lt;N!$C$2,"",'2013'!E41*100),1))</f>
        <v>44</v>
      </c>
      <c r="P41" s="107">
        <f>VALUE(FIXED(IF(H41&lt;N!$C$2,"",'2013'!G41*100),1))</f>
        <v>74.599999999999994</v>
      </c>
      <c r="Q41" s="107">
        <f>VALUE(FIXED(IF(J41&lt;N!$C$2,"",'2013'!I41*100),1))</f>
        <v>50.2</v>
      </c>
      <c r="R41" s="107">
        <f>VALUE(FIXED(IF(L41&lt;N!$C$2,"",'2013'!K41*100),1))</f>
        <v>81.400000000000006</v>
      </c>
      <c r="S41" s="22"/>
      <c r="T41" s="49">
        <f t="shared" si="0"/>
        <v>661.0000000000008</v>
      </c>
      <c r="U41" s="49">
        <f t="shared" si="1"/>
        <v>0.73690078037904216</v>
      </c>
      <c r="V41" s="49">
        <f t="shared" si="2"/>
        <v>393.99999999999977</v>
      </c>
      <c r="W41" s="49">
        <f t="shared" si="3"/>
        <v>0.4402234636871506</v>
      </c>
      <c r="X41" s="49">
        <f t="shared" si="4"/>
        <v>670.0000000000008</v>
      </c>
      <c r="Y41" s="49">
        <f t="shared" si="5"/>
        <v>0.74610244988864227</v>
      </c>
      <c r="Z41" s="49">
        <f t="shared" si="6"/>
        <v>422.99999999999966</v>
      </c>
      <c r="AA41" s="49">
        <f t="shared" si="7"/>
        <v>0.50177935943060459</v>
      </c>
      <c r="AB41" s="49">
        <f t="shared" si="8"/>
        <v>587.99999999999932</v>
      </c>
      <c r="AC41" s="49">
        <f t="shared" si="9"/>
        <v>0.8144044321329631</v>
      </c>
      <c r="AD41" s="22"/>
    </row>
    <row r="42" spans="1:30" x14ac:dyDescent="0.25">
      <c r="B42" t="s">
        <v>238</v>
      </c>
      <c r="C42">
        <v>0.67539756782039317</v>
      </c>
      <c r="D42">
        <v>1069</v>
      </c>
      <c r="E42">
        <v>0.4995331465919699</v>
      </c>
      <c r="F42">
        <v>1071</v>
      </c>
      <c r="G42">
        <v>0.70829450139795036</v>
      </c>
      <c r="H42">
        <v>1073</v>
      </c>
      <c r="I42">
        <v>0.44685039370078727</v>
      </c>
      <c r="J42">
        <v>1016</v>
      </c>
      <c r="K42">
        <v>0.80533596837944565</v>
      </c>
      <c r="L42">
        <v>1012</v>
      </c>
      <c r="N42" s="107">
        <f>VALUE(FIXED(IF(D42&lt;N!$C$2,"",'2013'!C42*100),1))</f>
        <v>67.5</v>
      </c>
      <c r="O42" s="107">
        <f>VALUE(FIXED(IF(F42&lt;N!$C$2,"",'2013'!E42*100),1))</f>
        <v>50</v>
      </c>
      <c r="P42" s="107">
        <f>VALUE(FIXED(IF(H42&lt;N!$C$2,"",'2013'!G42*100),1))</f>
        <v>70.8</v>
      </c>
      <c r="Q42" s="107">
        <f>VALUE(FIXED(IF(J42&lt;N!$C$2,"",'2013'!I42*100),1))</f>
        <v>44.7</v>
      </c>
      <c r="R42" s="107">
        <f>VALUE(FIXED(IF(L42&lt;N!$C$2,"",'2013'!K42*100),1))</f>
        <v>80.5</v>
      </c>
      <c r="S42" s="22"/>
      <c r="T42" s="49">
        <f t="shared" si="0"/>
        <v>722.00000000000034</v>
      </c>
      <c r="U42" s="49">
        <f t="shared" si="1"/>
        <v>0.67539756782039317</v>
      </c>
      <c r="V42" s="49">
        <f t="shared" si="2"/>
        <v>534.99999999999977</v>
      </c>
      <c r="W42" s="49">
        <f t="shared" si="3"/>
        <v>0.4995331465919699</v>
      </c>
      <c r="X42" s="49">
        <f t="shared" si="4"/>
        <v>760.00000000000068</v>
      </c>
      <c r="Y42" s="49">
        <f t="shared" si="5"/>
        <v>0.70829450139795036</v>
      </c>
      <c r="Z42" s="49">
        <f t="shared" si="6"/>
        <v>453.99999999999989</v>
      </c>
      <c r="AA42" s="49">
        <f t="shared" si="7"/>
        <v>0.44685039370078727</v>
      </c>
      <c r="AB42" s="49">
        <f t="shared" si="8"/>
        <v>814.99999999999898</v>
      </c>
      <c r="AC42" s="49">
        <f t="shared" si="9"/>
        <v>0.80533596837944565</v>
      </c>
      <c r="AD42" s="22"/>
    </row>
    <row r="43" spans="1:30" x14ac:dyDescent="0.25">
      <c r="B43" t="s">
        <v>239</v>
      </c>
      <c r="C43">
        <v>0.84951456310679596</v>
      </c>
      <c r="D43">
        <v>206</v>
      </c>
      <c r="E43">
        <v>0.59808612440191344</v>
      </c>
      <c r="F43">
        <v>209</v>
      </c>
      <c r="G43">
        <v>0.77884615384615374</v>
      </c>
      <c r="H43">
        <v>208</v>
      </c>
      <c r="I43">
        <v>0.58163265306122458</v>
      </c>
      <c r="J43">
        <v>196</v>
      </c>
      <c r="K43">
        <v>0.89000000000000035</v>
      </c>
      <c r="L43">
        <v>200</v>
      </c>
      <c r="N43" s="107">
        <f>VALUE(FIXED(IF(D43&lt;N!$C$2,"",'2013'!C43*100),1))</f>
        <v>85</v>
      </c>
      <c r="O43" s="107">
        <f>VALUE(FIXED(IF(F43&lt;N!$C$2,"",'2013'!E43*100),1))</f>
        <v>59.8</v>
      </c>
      <c r="P43" s="107">
        <f>VALUE(FIXED(IF(H43&lt;N!$C$2,"",'2013'!G43*100),1))</f>
        <v>77.900000000000006</v>
      </c>
      <c r="Q43" s="107">
        <f>VALUE(FIXED(IF(J43&lt;N!$C$2,"",'2013'!I43*100),1))</f>
        <v>58.2</v>
      </c>
      <c r="R43" s="107">
        <f>VALUE(FIXED(IF(L43&lt;N!$C$2,"",'2013'!K43*100),1))</f>
        <v>89</v>
      </c>
      <c r="S43" s="22"/>
      <c r="T43" s="49">
        <f t="shared" si="0"/>
        <v>174.99999999999997</v>
      </c>
      <c r="U43" s="49">
        <f t="shared" si="1"/>
        <v>0.84951456310679596</v>
      </c>
      <c r="V43" s="49">
        <f t="shared" si="2"/>
        <v>124.99999999999991</v>
      </c>
      <c r="W43" s="49">
        <f t="shared" si="3"/>
        <v>0.59808612440191344</v>
      </c>
      <c r="X43" s="49">
        <f t="shared" si="4"/>
        <v>161.99999999999997</v>
      </c>
      <c r="Y43" s="49">
        <f t="shared" si="5"/>
        <v>0.77884615384615374</v>
      </c>
      <c r="Z43" s="49">
        <f t="shared" si="6"/>
        <v>114.00000000000001</v>
      </c>
      <c r="AA43" s="49">
        <f t="shared" si="7"/>
        <v>0.58163265306122458</v>
      </c>
      <c r="AB43" s="49">
        <f t="shared" si="8"/>
        <v>178.00000000000006</v>
      </c>
      <c r="AC43" s="49">
        <f t="shared" si="9"/>
        <v>0.89000000000000024</v>
      </c>
      <c r="AD43" s="22"/>
    </row>
    <row r="44" spans="1:30" x14ac:dyDescent="0.25">
      <c r="B44" t="s">
        <v>240</v>
      </c>
      <c r="C44">
        <v>0.77738619676945575</v>
      </c>
      <c r="D44">
        <v>3405</v>
      </c>
      <c r="E44">
        <v>0.60374050263004186</v>
      </c>
      <c r="F44">
        <v>3422</v>
      </c>
      <c r="G44">
        <v>0.79719462302746991</v>
      </c>
      <c r="H44">
        <v>3422</v>
      </c>
      <c r="I44">
        <v>0.50250626566416134</v>
      </c>
      <c r="J44">
        <v>3192</v>
      </c>
      <c r="K44">
        <v>0.78767541183648615</v>
      </c>
      <c r="L44">
        <v>3278</v>
      </c>
      <c r="N44" s="107">
        <f>VALUE(FIXED(IF(D44&lt;N!$C$2,"",'2013'!C44*100),1))</f>
        <v>77.7</v>
      </c>
      <c r="O44" s="107">
        <f>VALUE(FIXED(IF(F44&lt;N!$C$2,"",'2013'!E44*100),1))</f>
        <v>60.4</v>
      </c>
      <c r="P44" s="107">
        <f>VALUE(FIXED(IF(H44&lt;N!$C$2,"",'2013'!G44*100),1))</f>
        <v>79.7</v>
      </c>
      <c r="Q44" s="107">
        <f>VALUE(FIXED(IF(J44&lt;N!$C$2,"",'2013'!I44*100),1))</f>
        <v>50.3</v>
      </c>
      <c r="R44" s="107">
        <f>VALUE(FIXED(IF(L44&lt;N!$C$2,"",'2013'!K44*100),1))</f>
        <v>78.8</v>
      </c>
      <c r="S44" s="22"/>
      <c r="T44" s="49">
        <f t="shared" si="0"/>
        <v>2646.9999999999968</v>
      </c>
      <c r="U44" s="49">
        <f t="shared" si="1"/>
        <v>0.77738619676945575</v>
      </c>
      <c r="V44" s="49">
        <f t="shared" si="2"/>
        <v>2066.0000000000032</v>
      </c>
      <c r="W44" s="49">
        <f t="shared" si="3"/>
        <v>0.60374050263004186</v>
      </c>
      <c r="X44" s="49">
        <f t="shared" si="4"/>
        <v>2728.0000000000018</v>
      </c>
      <c r="Y44" s="49">
        <f t="shared" si="5"/>
        <v>0.7971946230274698</v>
      </c>
      <c r="Z44" s="49">
        <f t="shared" si="6"/>
        <v>1604.000000000003</v>
      </c>
      <c r="AA44" s="49">
        <f t="shared" si="7"/>
        <v>0.50250626566416134</v>
      </c>
      <c r="AB44" s="49">
        <f t="shared" si="8"/>
        <v>2582.0000000000018</v>
      </c>
      <c r="AC44" s="49">
        <f t="shared" si="9"/>
        <v>0.78767541183648626</v>
      </c>
      <c r="AD44" s="22"/>
    </row>
    <row r="45" spans="1:30" x14ac:dyDescent="0.25">
      <c r="B45" t="s">
        <v>241</v>
      </c>
      <c r="C45">
        <v>0.77935943060498103</v>
      </c>
      <c r="D45">
        <v>1124</v>
      </c>
      <c r="E45">
        <v>0.7079646017699126</v>
      </c>
      <c r="F45">
        <v>1130</v>
      </c>
      <c r="G45">
        <v>0.82108060230292312</v>
      </c>
      <c r="H45">
        <v>1129</v>
      </c>
      <c r="I45">
        <v>0.51844843897824</v>
      </c>
      <c r="J45">
        <v>1057</v>
      </c>
      <c r="K45">
        <v>0.7754716981132076</v>
      </c>
      <c r="L45">
        <v>1060</v>
      </c>
      <c r="N45" s="107">
        <f>VALUE(FIXED(IF(D45&lt;N!$C$2,"",'2013'!C45*100),1))</f>
        <v>77.900000000000006</v>
      </c>
      <c r="O45" s="107">
        <f>VALUE(FIXED(IF(F45&lt;N!$C$2,"",'2013'!E45*100),1))</f>
        <v>70.8</v>
      </c>
      <c r="P45" s="107">
        <f>VALUE(FIXED(IF(H45&lt;N!$C$2,"",'2013'!G45*100),1))</f>
        <v>82.1</v>
      </c>
      <c r="Q45" s="107">
        <f>VALUE(FIXED(IF(J45&lt;N!$C$2,"",'2013'!I45*100),1))</f>
        <v>51.8</v>
      </c>
      <c r="R45" s="107">
        <f>VALUE(FIXED(IF(L45&lt;N!$C$2,"",'2013'!K45*100),1))</f>
        <v>77.5</v>
      </c>
      <c r="S45" s="22"/>
      <c r="T45" s="49">
        <f t="shared" si="0"/>
        <v>875.99999999999864</v>
      </c>
      <c r="U45" s="49">
        <f t="shared" si="1"/>
        <v>0.77935943060498103</v>
      </c>
      <c r="V45" s="49">
        <f t="shared" si="2"/>
        <v>800.00000000000125</v>
      </c>
      <c r="W45" s="49">
        <f t="shared" si="3"/>
        <v>0.7079646017699126</v>
      </c>
      <c r="X45" s="49">
        <f t="shared" si="4"/>
        <v>927.00000000000023</v>
      </c>
      <c r="Y45" s="49">
        <f t="shared" si="5"/>
        <v>0.82108060230292312</v>
      </c>
      <c r="Z45" s="49">
        <f t="shared" si="6"/>
        <v>547.99999999999966</v>
      </c>
      <c r="AA45" s="49">
        <f t="shared" si="7"/>
        <v>0.51844843897824</v>
      </c>
      <c r="AB45" s="49">
        <f t="shared" si="8"/>
        <v>822</v>
      </c>
      <c r="AC45" s="49">
        <f t="shared" si="9"/>
        <v>0.7754716981132076</v>
      </c>
      <c r="AD45" s="22"/>
    </row>
    <row r="46" spans="1:30" x14ac:dyDescent="0.25">
      <c r="B46" t="s">
        <v>242</v>
      </c>
      <c r="C46">
        <v>0.80455192034139433</v>
      </c>
      <c r="D46">
        <v>3515</v>
      </c>
      <c r="E46">
        <v>0.61394557823129292</v>
      </c>
      <c r="F46">
        <v>3528</v>
      </c>
      <c r="G46">
        <v>0.82093352192362024</v>
      </c>
      <c r="H46">
        <v>3535</v>
      </c>
      <c r="I46">
        <v>0.50197628458497989</v>
      </c>
      <c r="J46">
        <v>3289</v>
      </c>
      <c r="K46">
        <v>0.85198555956678834</v>
      </c>
      <c r="L46">
        <v>3324</v>
      </c>
      <c r="N46" s="107">
        <f>VALUE(FIXED(IF(D46&lt;N!$C$2,"",'2013'!C46*100),1))</f>
        <v>80.5</v>
      </c>
      <c r="O46" s="107">
        <f>VALUE(FIXED(IF(F46&lt;N!$C$2,"",'2013'!E46*100),1))</f>
        <v>61.4</v>
      </c>
      <c r="P46" s="107">
        <f>VALUE(FIXED(IF(H46&lt;N!$C$2,"",'2013'!G46*100),1))</f>
        <v>82.1</v>
      </c>
      <c r="Q46" s="107">
        <f>VALUE(FIXED(IF(J46&lt;N!$C$2,"",'2013'!I46*100),1))</f>
        <v>50.2</v>
      </c>
      <c r="R46" s="107">
        <f>VALUE(FIXED(IF(L46&lt;N!$C$2,"",'2013'!K46*100),1))</f>
        <v>85.2</v>
      </c>
      <c r="S46" s="22"/>
      <c r="T46" s="49">
        <f t="shared" si="0"/>
        <v>2828.0000000000009</v>
      </c>
      <c r="U46" s="49">
        <f t="shared" si="1"/>
        <v>0.80455192034139433</v>
      </c>
      <c r="V46" s="49">
        <f t="shared" si="2"/>
        <v>2166.0000000000014</v>
      </c>
      <c r="W46" s="49">
        <f t="shared" si="3"/>
        <v>0.61394557823129292</v>
      </c>
      <c r="X46" s="49">
        <f t="shared" si="4"/>
        <v>2901.9999999999977</v>
      </c>
      <c r="Y46" s="49">
        <f t="shared" si="5"/>
        <v>0.82093352192362024</v>
      </c>
      <c r="Z46" s="49">
        <f t="shared" si="6"/>
        <v>1650.9999999999989</v>
      </c>
      <c r="AA46" s="49">
        <f t="shared" si="7"/>
        <v>0.50197628458497989</v>
      </c>
      <c r="AB46" s="49">
        <f t="shared" si="8"/>
        <v>2832.0000000000045</v>
      </c>
      <c r="AC46" s="49">
        <f t="shared" si="9"/>
        <v>0.85198555956678834</v>
      </c>
      <c r="AD46" s="22"/>
    </row>
    <row r="47" spans="1:30" x14ac:dyDescent="0.25">
      <c r="B47" t="s">
        <v>243</v>
      </c>
      <c r="C47">
        <v>0.80952380952380942</v>
      </c>
      <c r="D47">
        <v>84</v>
      </c>
      <c r="E47">
        <v>0.57831325301204828</v>
      </c>
      <c r="F47">
        <v>83</v>
      </c>
      <c r="G47">
        <v>0.83333333333333326</v>
      </c>
      <c r="H47">
        <v>84</v>
      </c>
      <c r="I47">
        <v>0.54878048780487798</v>
      </c>
      <c r="J47">
        <v>82</v>
      </c>
      <c r="K47">
        <v>0.90909090909090906</v>
      </c>
      <c r="L47">
        <v>77</v>
      </c>
      <c r="N47" s="107">
        <f>VALUE(FIXED(IF(D47&lt;N!$C$2,"",'2013'!C47*100),1))</f>
        <v>81</v>
      </c>
      <c r="O47" s="107">
        <f>VALUE(FIXED(IF(F47&lt;N!$C$2,"",'2013'!E47*100),1))</f>
        <v>57.8</v>
      </c>
      <c r="P47" s="107">
        <f>VALUE(FIXED(IF(H47&lt;N!$C$2,"",'2013'!G47*100),1))</f>
        <v>83.3</v>
      </c>
      <c r="Q47" s="107">
        <f>VALUE(FIXED(IF(J47&lt;N!$C$2,"",'2013'!I47*100),1))</f>
        <v>54.9</v>
      </c>
      <c r="R47" s="107">
        <f>VALUE(FIXED(IF(L47&lt;N!$C$2,"",'2013'!K47*100),1))</f>
        <v>90.9</v>
      </c>
      <c r="S47" s="22"/>
      <c r="T47" s="49">
        <f t="shared" si="0"/>
        <v>67.999999999999986</v>
      </c>
      <c r="U47" s="49">
        <f t="shared" si="1"/>
        <v>0.80952380952380931</v>
      </c>
      <c r="V47" s="49">
        <f t="shared" si="2"/>
        <v>48.000000000000007</v>
      </c>
      <c r="W47" s="49">
        <f t="shared" si="3"/>
        <v>0.57831325301204828</v>
      </c>
      <c r="X47" s="49">
        <f t="shared" si="4"/>
        <v>70</v>
      </c>
      <c r="Y47" s="49">
        <f t="shared" si="5"/>
        <v>0.83333333333333337</v>
      </c>
      <c r="Z47" s="49">
        <f t="shared" si="6"/>
        <v>44.999999999999993</v>
      </c>
      <c r="AA47" s="49">
        <f t="shared" si="7"/>
        <v>0.54878048780487798</v>
      </c>
      <c r="AB47" s="49">
        <f t="shared" si="8"/>
        <v>70</v>
      </c>
      <c r="AC47" s="49">
        <f t="shared" si="9"/>
        <v>0.90909090909090906</v>
      </c>
      <c r="AD47" s="22"/>
    </row>
    <row r="48" spans="1:30" x14ac:dyDescent="0.25">
      <c r="A48" s="48"/>
      <c r="B48" s="48"/>
      <c r="C48" s="48">
        <f>U48</f>
        <v>0.78944633145869303</v>
      </c>
      <c r="D48" s="48">
        <f>SUM(D3:D47)</f>
        <v>107754</v>
      </c>
      <c r="E48" s="48">
        <f>W48</f>
        <v>0.57029518250332478</v>
      </c>
      <c r="F48" s="48">
        <f>SUM(F3:F47)</f>
        <v>108272</v>
      </c>
      <c r="G48" s="48">
        <f>Y48</f>
        <v>0.79152628421101223</v>
      </c>
      <c r="H48" s="48">
        <f>SUM(H3:H47)</f>
        <v>108335</v>
      </c>
      <c r="I48" s="48">
        <f>AA48</f>
        <v>0.53375828809568404</v>
      </c>
      <c r="J48" s="48">
        <f>SUM(J3:J47)</f>
        <v>101501</v>
      </c>
      <c r="K48" s="48">
        <f>AC48</f>
        <v>0.83277699255204984</v>
      </c>
      <c r="L48" s="48">
        <f>SUM(L3:L47)</f>
        <v>99759</v>
      </c>
      <c r="N48" s="50">
        <f>VALUE(FIXED(IF(D48&lt;N!$C$2,"",'2013'!C48*100),1))</f>
        <v>78.900000000000006</v>
      </c>
      <c r="O48" s="50">
        <f>VALUE(FIXED(IF(F48&lt;N!$C$2,"",'2013'!E48*100),1))</f>
        <v>57</v>
      </c>
      <c r="P48" s="50">
        <f>VALUE(FIXED(IF(H48&lt;N!$C$2,"",'2013'!G48*100),1))</f>
        <v>79.2</v>
      </c>
      <c r="Q48" s="50">
        <f>VALUE(FIXED(IF(J48&lt;N!$C$2,"",'2013'!I48*100),1))</f>
        <v>53.4</v>
      </c>
      <c r="R48" s="50">
        <f>VALUE(FIXED(IF(L48&lt;N!$C$2,"",'2013'!K48*100),1))</f>
        <v>83.3</v>
      </c>
      <c r="S48" s="22"/>
      <c r="T48" s="49">
        <f>SUM(T3:T47)</f>
        <v>85066.000000000015</v>
      </c>
      <c r="U48" s="49">
        <f t="shared" si="1"/>
        <v>0.78944633145869303</v>
      </c>
      <c r="V48" s="49">
        <f>SUM(V3:V47)</f>
        <v>61746.999999999985</v>
      </c>
      <c r="W48" s="49">
        <f t="shared" si="3"/>
        <v>0.57029518250332478</v>
      </c>
      <c r="X48" s="49">
        <f>SUM(X3:X47)</f>
        <v>85750.000000000015</v>
      </c>
      <c r="Y48" s="49">
        <f t="shared" si="5"/>
        <v>0.79152628421101223</v>
      </c>
      <c r="Z48" s="49">
        <f>SUM(Z3:Z47)</f>
        <v>54177.000000000029</v>
      </c>
      <c r="AA48" s="49">
        <f t="shared" si="7"/>
        <v>0.53375828809568404</v>
      </c>
      <c r="AB48" s="49">
        <f>SUM(AB3:AB47)</f>
        <v>83076.999999999942</v>
      </c>
      <c r="AC48" s="49">
        <f t="shared" si="9"/>
        <v>0.83277699255204984</v>
      </c>
      <c r="AD48" s="22"/>
    </row>
    <row r="49" s="22" customFormat="1" x14ac:dyDescent="0.25"/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49"/>
  <sheetViews>
    <sheetView workbookViewId="0">
      <selection sqref="A1:E1"/>
    </sheetView>
  </sheetViews>
  <sheetFormatPr defaultRowHeight="15" x14ac:dyDescent="0.25"/>
  <cols>
    <col min="13" max="13" width="9.140625" style="22"/>
  </cols>
  <sheetData>
    <row r="1" spans="1:30" x14ac:dyDescent="0.25">
      <c r="A1" t="s">
        <v>168</v>
      </c>
      <c r="B1" t="s">
        <v>168</v>
      </c>
      <c r="C1" t="s">
        <v>391</v>
      </c>
      <c r="E1" t="s">
        <v>392</v>
      </c>
      <c r="G1" t="s">
        <v>393</v>
      </c>
      <c r="I1" t="s">
        <v>394</v>
      </c>
      <c r="K1" t="s">
        <v>395</v>
      </c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5">
      <c r="C2" t="s">
        <v>166</v>
      </c>
      <c r="D2" t="s">
        <v>167</v>
      </c>
      <c r="E2" t="s">
        <v>166</v>
      </c>
      <c r="F2" t="s">
        <v>167</v>
      </c>
      <c r="G2" t="s">
        <v>166</v>
      </c>
      <c r="H2" t="s">
        <v>167</v>
      </c>
      <c r="I2" t="s">
        <v>166</v>
      </c>
      <c r="J2" t="s">
        <v>167</v>
      </c>
      <c r="K2" t="s">
        <v>166</v>
      </c>
      <c r="L2" t="s">
        <v>167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x14ac:dyDescent="0.25">
      <c r="A3" t="s">
        <v>396</v>
      </c>
      <c r="B3" t="s">
        <v>397</v>
      </c>
      <c r="C3">
        <v>0.81873792659368994</v>
      </c>
      <c r="D3">
        <v>6212</v>
      </c>
      <c r="E3">
        <v>0.60316690903215175</v>
      </c>
      <c r="F3">
        <v>6189</v>
      </c>
      <c r="G3">
        <v>0.84797348199487688</v>
      </c>
      <c r="H3">
        <v>6637</v>
      </c>
      <c r="I3">
        <v>0.55880893300248169</v>
      </c>
      <c r="J3">
        <v>6045</v>
      </c>
      <c r="K3">
        <v>0.86343202604247382</v>
      </c>
      <c r="L3">
        <v>6451</v>
      </c>
      <c r="N3" s="107">
        <f>VALUE(FIXED(IF(D3&lt;N!$C$2,"",'2012'!C3*100),1))</f>
        <v>81.900000000000006</v>
      </c>
      <c r="O3" s="107">
        <f>VALUE(FIXED(IF(F3&lt;N!$C$2,"",'2012'!E3*100),1))</f>
        <v>60.3</v>
      </c>
      <c r="P3" s="107">
        <f>VALUE(FIXED(IF(H3&lt;N!$C$2,"",'2012'!G3*100),1))</f>
        <v>84.8</v>
      </c>
      <c r="Q3" s="107">
        <f>VALUE(FIXED(IF(J3&lt;N!$C$2,"",'2012'!I3*100),1))</f>
        <v>55.9</v>
      </c>
      <c r="R3" s="107">
        <f>VALUE(FIXED(IF(L3&lt;N!$C$2,"",'2012'!K3*100),1))</f>
        <v>86.3</v>
      </c>
      <c r="S3" s="22"/>
      <c r="T3" s="49">
        <f>C3*D3</f>
        <v>5086.0000000000018</v>
      </c>
      <c r="U3" s="49">
        <f>T3/D3</f>
        <v>0.81873792659368994</v>
      </c>
      <c r="V3" s="49">
        <f>E3*F3</f>
        <v>3732.9999999999873</v>
      </c>
      <c r="W3" s="49">
        <f>V3/F3</f>
        <v>0.60316690903215175</v>
      </c>
      <c r="X3" s="49">
        <f>G3*H3</f>
        <v>5627.9999999999982</v>
      </c>
      <c r="Y3" s="49">
        <f>X3/H3</f>
        <v>0.84797348199487688</v>
      </c>
      <c r="Z3" s="49">
        <f>I3*J3</f>
        <v>3378.0000000000018</v>
      </c>
      <c r="AA3" s="49">
        <f>Z3/J3</f>
        <v>0.55880893300248169</v>
      </c>
      <c r="AB3" s="49">
        <f>K3*L3</f>
        <v>5569.9999999999982</v>
      </c>
      <c r="AC3" s="49">
        <f>AB3/L3</f>
        <v>0.86343202604247371</v>
      </c>
      <c r="AD3" s="22"/>
    </row>
    <row r="4" spans="1:30" x14ac:dyDescent="0.25">
      <c r="B4" t="s">
        <v>398</v>
      </c>
      <c r="C4">
        <v>0.77678571428571441</v>
      </c>
      <c r="D4">
        <v>224</v>
      </c>
      <c r="E4">
        <v>0.54666666666666675</v>
      </c>
      <c r="F4">
        <v>225</v>
      </c>
      <c r="G4">
        <v>0.8053435114503813</v>
      </c>
      <c r="H4">
        <v>262</v>
      </c>
      <c r="I4">
        <v>0.59154929577464777</v>
      </c>
      <c r="J4">
        <v>213</v>
      </c>
      <c r="K4">
        <v>0.85772357723577242</v>
      </c>
      <c r="L4">
        <v>246</v>
      </c>
      <c r="N4" s="107">
        <f>VALUE(FIXED(IF(D4&lt;N!$C$2,"",'2012'!C4*100),1))</f>
        <v>77.7</v>
      </c>
      <c r="O4" s="107">
        <f>VALUE(FIXED(IF(F4&lt;N!$C$2,"",'2012'!E4*100),1))</f>
        <v>54.7</v>
      </c>
      <c r="P4" s="107">
        <f>VALUE(FIXED(IF(H4&lt;N!$C$2,"",'2012'!G4*100),1))</f>
        <v>80.5</v>
      </c>
      <c r="Q4" s="107">
        <f>VALUE(FIXED(IF(J4&lt;N!$C$2,"",'2012'!I4*100),1))</f>
        <v>59.2</v>
      </c>
      <c r="R4" s="107">
        <f>VALUE(FIXED(IF(L4&lt;N!$C$2,"",'2012'!K4*100),1))</f>
        <v>85.8</v>
      </c>
      <c r="S4" s="22"/>
      <c r="T4" s="49">
        <f t="shared" ref="T4:T47" si="0">C4*D4</f>
        <v>174.00000000000003</v>
      </c>
      <c r="U4" s="49">
        <f t="shared" ref="U4:U48" si="1">T4/D4</f>
        <v>0.77678571428571441</v>
      </c>
      <c r="V4" s="49">
        <f t="shared" ref="V4:V47" si="2">E4*F4</f>
        <v>123.00000000000001</v>
      </c>
      <c r="W4" s="49">
        <f t="shared" ref="W4:W48" si="3">V4/F4</f>
        <v>0.54666666666666675</v>
      </c>
      <c r="X4" s="49">
        <f t="shared" ref="X4:X47" si="4">G4*H4</f>
        <v>210.99999999999989</v>
      </c>
      <c r="Y4" s="49">
        <f t="shared" ref="Y4:Y48" si="5">X4/H4</f>
        <v>0.8053435114503813</v>
      </c>
      <c r="Z4" s="49">
        <f t="shared" ref="Z4:Z47" si="6">I4*J4</f>
        <v>125.99999999999997</v>
      </c>
      <c r="AA4" s="49">
        <f t="shared" ref="AA4:AA48" si="7">Z4/J4</f>
        <v>0.59154929577464777</v>
      </c>
      <c r="AB4" s="49">
        <f t="shared" ref="AB4:AB47" si="8">K4*L4</f>
        <v>211.00000000000003</v>
      </c>
      <c r="AC4" s="49">
        <f t="shared" ref="AC4:AC48" si="9">AB4/L4</f>
        <v>0.85772357723577253</v>
      </c>
      <c r="AD4" s="22"/>
    </row>
    <row r="5" spans="1:30" x14ac:dyDescent="0.25">
      <c r="B5" t="s">
        <v>399</v>
      </c>
      <c r="C5">
        <v>0.83722481654436343</v>
      </c>
      <c r="D5">
        <v>1499</v>
      </c>
      <c r="E5">
        <v>0.59920106524633843</v>
      </c>
      <c r="F5">
        <v>1502</v>
      </c>
      <c r="G5">
        <v>0.87134180011043527</v>
      </c>
      <c r="H5">
        <v>1811</v>
      </c>
      <c r="I5">
        <v>0.58110882956878884</v>
      </c>
      <c r="J5">
        <v>1461</v>
      </c>
      <c r="K5">
        <v>0.88145207033465656</v>
      </c>
      <c r="L5">
        <v>1763</v>
      </c>
      <c r="N5" s="107">
        <f>VALUE(FIXED(IF(D5&lt;N!$C$2,"",'2012'!C5*100),1))</f>
        <v>83.7</v>
      </c>
      <c r="O5" s="107">
        <f>VALUE(FIXED(IF(F5&lt;N!$C$2,"",'2012'!E5*100),1))</f>
        <v>59.9</v>
      </c>
      <c r="P5" s="107">
        <f>VALUE(FIXED(IF(H5&lt;N!$C$2,"",'2012'!G5*100),1))</f>
        <v>87.1</v>
      </c>
      <c r="Q5" s="107">
        <f>VALUE(FIXED(IF(J5&lt;N!$C$2,"",'2012'!I5*100),1))</f>
        <v>58.1</v>
      </c>
      <c r="R5" s="107">
        <f>VALUE(FIXED(IF(L5&lt;N!$C$2,"",'2012'!K5*100),1))</f>
        <v>88.1</v>
      </c>
      <c r="S5" s="22"/>
      <c r="T5" s="49">
        <f t="shared" si="0"/>
        <v>1255.0000000000007</v>
      </c>
      <c r="U5" s="49">
        <f t="shared" si="1"/>
        <v>0.83722481654436331</v>
      </c>
      <c r="V5" s="49">
        <f t="shared" si="2"/>
        <v>900.00000000000034</v>
      </c>
      <c r="W5" s="49">
        <f t="shared" si="3"/>
        <v>0.59920106524633843</v>
      </c>
      <c r="X5" s="49">
        <f t="shared" si="4"/>
        <v>1577.9999999999982</v>
      </c>
      <c r="Y5" s="49">
        <f t="shared" si="5"/>
        <v>0.87134180011043527</v>
      </c>
      <c r="Z5" s="49">
        <f t="shared" si="6"/>
        <v>849.00000000000045</v>
      </c>
      <c r="AA5" s="49">
        <f t="shared" si="7"/>
        <v>0.58110882956878884</v>
      </c>
      <c r="AB5" s="49">
        <f t="shared" si="8"/>
        <v>1553.9999999999995</v>
      </c>
      <c r="AC5" s="49">
        <f t="shared" si="9"/>
        <v>0.88145207033465656</v>
      </c>
      <c r="AD5" s="22"/>
    </row>
    <row r="6" spans="1:30" x14ac:dyDescent="0.25">
      <c r="B6" t="s">
        <v>400</v>
      </c>
      <c r="C6">
        <v>0.8391384051329065</v>
      </c>
      <c r="D6">
        <v>2182</v>
      </c>
      <c r="E6">
        <v>0.62051517939282586</v>
      </c>
      <c r="F6">
        <v>2174</v>
      </c>
      <c r="G6">
        <v>0.84355828220858942</v>
      </c>
      <c r="H6">
        <v>2608</v>
      </c>
      <c r="I6">
        <v>0.56247075339260666</v>
      </c>
      <c r="J6">
        <v>2137</v>
      </c>
      <c r="K6">
        <v>0.87315175097276176</v>
      </c>
      <c r="L6">
        <v>2570</v>
      </c>
      <c r="N6" s="107">
        <f>VALUE(FIXED(IF(D6&lt;N!$C$2,"",'2012'!C6*100),1))</f>
        <v>83.9</v>
      </c>
      <c r="O6" s="107">
        <f>VALUE(FIXED(IF(F6&lt;N!$C$2,"",'2012'!E6*100),1))</f>
        <v>62.1</v>
      </c>
      <c r="P6" s="107">
        <f>VALUE(FIXED(IF(H6&lt;N!$C$2,"",'2012'!G6*100),1))</f>
        <v>84.4</v>
      </c>
      <c r="Q6" s="107">
        <f>VALUE(FIXED(IF(J6&lt;N!$C$2,"",'2012'!I6*100),1))</f>
        <v>56.2</v>
      </c>
      <c r="R6" s="107">
        <f>VALUE(FIXED(IF(L6&lt;N!$C$2,"",'2012'!K6*100),1))</f>
        <v>87.3</v>
      </c>
      <c r="S6" s="22"/>
      <c r="T6" s="49">
        <f t="shared" si="0"/>
        <v>1831.000000000002</v>
      </c>
      <c r="U6" s="49">
        <f t="shared" si="1"/>
        <v>0.8391384051329065</v>
      </c>
      <c r="V6" s="49">
        <f t="shared" si="2"/>
        <v>1349.0000000000034</v>
      </c>
      <c r="W6" s="49">
        <f t="shared" si="3"/>
        <v>0.62051517939282586</v>
      </c>
      <c r="X6" s="49">
        <f t="shared" si="4"/>
        <v>2200.0000000000014</v>
      </c>
      <c r="Y6" s="49">
        <f t="shared" si="5"/>
        <v>0.84355828220858953</v>
      </c>
      <c r="Z6" s="49">
        <f t="shared" si="6"/>
        <v>1202.0000000000005</v>
      </c>
      <c r="AA6" s="49">
        <f t="shared" si="7"/>
        <v>0.56247075339260666</v>
      </c>
      <c r="AB6" s="49">
        <f t="shared" si="8"/>
        <v>2243.9999999999977</v>
      </c>
      <c r="AC6" s="49">
        <f t="shared" si="9"/>
        <v>0.87315175097276176</v>
      </c>
      <c r="AD6" s="22"/>
    </row>
    <row r="7" spans="1:30" x14ac:dyDescent="0.25">
      <c r="B7" t="s">
        <v>401</v>
      </c>
      <c r="C7">
        <v>0.75904513241327809</v>
      </c>
      <c r="D7">
        <v>2681</v>
      </c>
      <c r="E7">
        <v>0.55668168168168197</v>
      </c>
      <c r="F7">
        <v>2664</v>
      </c>
      <c r="G7">
        <v>0.75868664328976665</v>
      </c>
      <c r="H7">
        <v>3137</v>
      </c>
      <c r="I7">
        <v>0.54132712456344767</v>
      </c>
      <c r="J7">
        <v>2577</v>
      </c>
      <c r="K7">
        <v>0.83095238095237955</v>
      </c>
      <c r="L7">
        <v>2940</v>
      </c>
      <c r="N7" s="107">
        <f>VALUE(FIXED(IF(D7&lt;N!$C$2,"",'2012'!C7*100),1))</f>
        <v>75.900000000000006</v>
      </c>
      <c r="O7" s="107">
        <f>VALUE(FIXED(IF(F7&lt;N!$C$2,"",'2012'!E7*100),1))</f>
        <v>55.7</v>
      </c>
      <c r="P7" s="107">
        <f>VALUE(FIXED(IF(H7&lt;N!$C$2,"",'2012'!G7*100),1))</f>
        <v>75.900000000000006</v>
      </c>
      <c r="Q7" s="107">
        <f>VALUE(FIXED(IF(J7&lt;N!$C$2,"",'2012'!I7*100),1))</f>
        <v>54.1</v>
      </c>
      <c r="R7" s="107">
        <f>VALUE(FIXED(IF(L7&lt;N!$C$2,"",'2012'!K7*100),1))</f>
        <v>83.1</v>
      </c>
      <c r="S7" s="22"/>
      <c r="T7" s="49">
        <f t="shared" si="0"/>
        <v>2034.9999999999986</v>
      </c>
      <c r="U7" s="49">
        <f t="shared" si="1"/>
        <v>0.75904513241327809</v>
      </c>
      <c r="V7" s="49">
        <f t="shared" si="2"/>
        <v>1483.0000000000007</v>
      </c>
      <c r="W7" s="49">
        <f t="shared" si="3"/>
        <v>0.55668168168168197</v>
      </c>
      <c r="X7" s="49">
        <f t="shared" si="4"/>
        <v>2379.9999999999982</v>
      </c>
      <c r="Y7" s="49">
        <f t="shared" si="5"/>
        <v>0.75868664328976676</v>
      </c>
      <c r="Z7" s="49">
        <f t="shared" si="6"/>
        <v>1395.0000000000045</v>
      </c>
      <c r="AA7" s="49">
        <f t="shared" si="7"/>
        <v>0.54132712456344767</v>
      </c>
      <c r="AB7" s="49">
        <f t="shared" si="8"/>
        <v>2442.9999999999959</v>
      </c>
      <c r="AC7" s="49">
        <f t="shared" si="9"/>
        <v>0.83095238095237955</v>
      </c>
      <c r="AD7" s="22"/>
    </row>
    <row r="8" spans="1:30" x14ac:dyDescent="0.25">
      <c r="B8" t="s">
        <v>402</v>
      </c>
      <c r="C8">
        <v>0.79404730268402834</v>
      </c>
      <c r="D8">
        <v>3763</v>
      </c>
      <c r="E8">
        <v>0.60947060388401175</v>
      </c>
      <c r="F8">
        <v>3759</v>
      </c>
      <c r="G8">
        <v>0.73842815814850482</v>
      </c>
      <c r="H8">
        <v>4148</v>
      </c>
      <c r="I8">
        <v>0.48403819918144642</v>
      </c>
      <c r="J8">
        <v>3665</v>
      </c>
      <c r="K8">
        <v>0.81525076765609028</v>
      </c>
      <c r="L8">
        <v>3908</v>
      </c>
      <c r="N8" s="107">
        <f>VALUE(FIXED(IF(D8&lt;N!$C$2,"",'2012'!C8*100),1))</f>
        <v>79.400000000000006</v>
      </c>
      <c r="O8" s="107">
        <f>VALUE(FIXED(IF(F8&lt;N!$C$2,"",'2012'!E8*100),1))</f>
        <v>60.9</v>
      </c>
      <c r="P8" s="107">
        <f>VALUE(FIXED(IF(H8&lt;N!$C$2,"",'2012'!G8*100),1))</f>
        <v>73.8</v>
      </c>
      <c r="Q8" s="107">
        <f>VALUE(FIXED(IF(J8&lt;N!$C$2,"",'2012'!I8*100),1))</f>
        <v>48.4</v>
      </c>
      <c r="R8" s="107">
        <f>VALUE(FIXED(IF(L8&lt;N!$C$2,"",'2012'!K8*100),1))</f>
        <v>81.5</v>
      </c>
      <c r="S8" s="22"/>
      <c r="T8" s="49">
        <f t="shared" si="0"/>
        <v>2987.9999999999986</v>
      </c>
      <c r="U8" s="49">
        <f t="shared" si="1"/>
        <v>0.79404730268402834</v>
      </c>
      <c r="V8" s="49">
        <f t="shared" si="2"/>
        <v>2291</v>
      </c>
      <c r="W8" s="49">
        <f t="shared" si="3"/>
        <v>0.60947060388401175</v>
      </c>
      <c r="X8" s="49">
        <f t="shared" si="4"/>
        <v>3062.9999999999982</v>
      </c>
      <c r="Y8" s="49">
        <f t="shared" si="5"/>
        <v>0.73842815814850482</v>
      </c>
      <c r="Z8" s="49">
        <f t="shared" si="6"/>
        <v>1774.0000000000011</v>
      </c>
      <c r="AA8" s="49">
        <f t="shared" si="7"/>
        <v>0.48403819918144642</v>
      </c>
      <c r="AB8" s="49">
        <f t="shared" si="8"/>
        <v>3186.0000000000009</v>
      </c>
      <c r="AC8" s="49">
        <f t="shared" si="9"/>
        <v>0.81525076765609028</v>
      </c>
      <c r="AD8" s="22"/>
    </row>
    <row r="9" spans="1:30" x14ac:dyDescent="0.25">
      <c r="B9" t="s">
        <v>403</v>
      </c>
      <c r="C9">
        <v>0.79503105590062173</v>
      </c>
      <c r="D9">
        <v>644</v>
      </c>
      <c r="E9">
        <v>0.64130434782608692</v>
      </c>
      <c r="F9">
        <v>644</v>
      </c>
      <c r="G9">
        <v>0.75719649561952485</v>
      </c>
      <c r="H9">
        <v>799</v>
      </c>
      <c r="I9">
        <v>0.48113207547169845</v>
      </c>
      <c r="J9">
        <v>636</v>
      </c>
      <c r="K9">
        <v>0.79665379665379643</v>
      </c>
      <c r="L9">
        <v>777</v>
      </c>
      <c r="N9" s="107">
        <f>VALUE(FIXED(IF(D9&lt;N!$C$2,"",'2012'!C9*100),1))</f>
        <v>79.5</v>
      </c>
      <c r="O9" s="107">
        <f>VALUE(FIXED(IF(F9&lt;N!$C$2,"",'2012'!E9*100),1))</f>
        <v>64.099999999999994</v>
      </c>
      <c r="P9" s="107">
        <f>VALUE(FIXED(IF(H9&lt;N!$C$2,"",'2012'!G9*100),1))</f>
        <v>75.7</v>
      </c>
      <c r="Q9" s="107">
        <f>VALUE(FIXED(IF(J9&lt;N!$C$2,"",'2012'!I9*100),1))</f>
        <v>48.1</v>
      </c>
      <c r="R9" s="107">
        <f>VALUE(FIXED(IF(L9&lt;N!$C$2,"",'2012'!K9*100),1))</f>
        <v>79.7</v>
      </c>
      <c r="S9" s="22"/>
      <c r="T9" s="49">
        <f t="shared" si="0"/>
        <v>512.00000000000034</v>
      </c>
      <c r="U9" s="49">
        <f t="shared" si="1"/>
        <v>0.79503105590062162</v>
      </c>
      <c r="V9" s="49">
        <f t="shared" si="2"/>
        <v>413</v>
      </c>
      <c r="W9" s="49">
        <f t="shared" si="3"/>
        <v>0.64130434782608692</v>
      </c>
      <c r="X9" s="49">
        <f t="shared" si="4"/>
        <v>605.00000000000034</v>
      </c>
      <c r="Y9" s="49">
        <f t="shared" si="5"/>
        <v>0.75719649561952485</v>
      </c>
      <c r="Z9" s="49">
        <f t="shared" si="6"/>
        <v>306.00000000000023</v>
      </c>
      <c r="AA9" s="49">
        <f t="shared" si="7"/>
        <v>0.48113207547169845</v>
      </c>
      <c r="AB9" s="49">
        <f t="shared" si="8"/>
        <v>618.99999999999977</v>
      </c>
      <c r="AC9" s="49">
        <f t="shared" si="9"/>
        <v>0.79665379665379632</v>
      </c>
      <c r="AD9" s="22"/>
    </row>
    <row r="10" spans="1:30" x14ac:dyDescent="0.25">
      <c r="B10" t="s">
        <v>404</v>
      </c>
      <c r="C10">
        <v>0.79794079794079731</v>
      </c>
      <c r="D10">
        <v>777</v>
      </c>
      <c r="E10">
        <v>0.60259740259740269</v>
      </c>
      <c r="F10">
        <v>770</v>
      </c>
      <c r="G10">
        <v>0.72402597402597213</v>
      </c>
      <c r="H10">
        <v>924</v>
      </c>
      <c r="I10">
        <v>0.43239625167336004</v>
      </c>
      <c r="J10">
        <v>747</v>
      </c>
      <c r="K10">
        <v>0.7663043478260867</v>
      </c>
      <c r="L10">
        <v>920</v>
      </c>
      <c r="N10" s="107">
        <f>VALUE(FIXED(IF(D10&lt;N!$C$2,"",'2012'!C10*100),1))</f>
        <v>79.8</v>
      </c>
      <c r="O10" s="107">
        <f>VALUE(FIXED(IF(F10&lt;N!$C$2,"",'2012'!E10*100),1))</f>
        <v>60.3</v>
      </c>
      <c r="P10" s="107">
        <f>VALUE(FIXED(IF(H10&lt;N!$C$2,"",'2012'!G10*100),1))</f>
        <v>72.400000000000006</v>
      </c>
      <c r="Q10" s="107">
        <f>VALUE(FIXED(IF(J10&lt;N!$C$2,"",'2012'!I10*100),1))</f>
        <v>43.2</v>
      </c>
      <c r="R10" s="107">
        <f>VALUE(FIXED(IF(L10&lt;N!$C$2,"",'2012'!K10*100),1))</f>
        <v>76.599999999999994</v>
      </c>
      <c r="S10" s="22"/>
      <c r="T10" s="49">
        <f t="shared" si="0"/>
        <v>619.99999999999955</v>
      </c>
      <c r="U10" s="49">
        <f t="shared" si="1"/>
        <v>0.79794079794079731</v>
      </c>
      <c r="V10" s="49">
        <f t="shared" si="2"/>
        <v>464.00000000000006</v>
      </c>
      <c r="W10" s="49">
        <f t="shared" si="3"/>
        <v>0.60259740259740269</v>
      </c>
      <c r="X10" s="49">
        <f t="shared" si="4"/>
        <v>668.99999999999829</v>
      </c>
      <c r="Y10" s="49">
        <f t="shared" si="5"/>
        <v>0.72402597402597213</v>
      </c>
      <c r="Z10" s="49">
        <f t="shared" si="6"/>
        <v>322.99999999999994</v>
      </c>
      <c r="AA10" s="49">
        <f t="shared" si="7"/>
        <v>0.43239625167336004</v>
      </c>
      <c r="AB10" s="49">
        <f t="shared" si="8"/>
        <v>704.99999999999977</v>
      </c>
      <c r="AC10" s="49">
        <f t="shared" si="9"/>
        <v>0.7663043478260867</v>
      </c>
      <c r="AD10" s="22"/>
    </row>
    <row r="11" spans="1:30" x14ac:dyDescent="0.25">
      <c r="B11" t="s">
        <v>405</v>
      </c>
      <c r="C11">
        <v>0.82001924927815095</v>
      </c>
      <c r="D11">
        <v>1039</v>
      </c>
      <c r="E11">
        <v>0.65898174831892409</v>
      </c>
      <c r="F11">
        <v>1041</v>
      </c>
      <c r="G11">
        <v>0.73726114649681462</v>
      </c>
      <c r="H11">
        <v>1256</v>
      </c>
      <c r="I11">
        <v>0.45200000000000001</v>
      </c>
      <c r="J11">
        <v>1000</v>
      </c>
      <c r="K11">
        <v>0.80818619582664519</v>
      </c>
      <c r="L11">
        <v>1246</v>
      </c>
      <c r="N11" s="107">
        <f>VALUE(FIXED(IF(D11&lt;N!$C$2,"",'2012'!C11*100),1))</f>
        <v>82</v>
      </c>
      <c r="O11" s="107">
        <f>VALUE(FIXED(IF(F11&lt;N!$C$2,"",'2012'!E11*100),1))</f>
        <v>65.900000000000006</v>
      </c>
      <c r="P11" s="107">
        <f>VALUE(FIXED(IF(H11&lt;N!$C$2,"",'2012'!G11*100),1))</f>
        <v>73.7</v>
      </c>
      <c r="Q11" s="107">
        <f>VALUE(FIXED(IF(J11&lt;N!$C$2,"",'2012'!I11*100),1))</f>
        <v>45.2</v>
      </c>
      <c r="R11" s="107">
        <f>VALUE(FIXED(IF(L11&lt;N!$C$2,"",'2012'!K11*100),1))</f>
        <v>80.8</v>
      </c>
      <c r="S11" s="22"/>
      <c r="T11" s="49">
        <f t="shared" si="0"/>
        <v>851.99999999999886</v>
      </c>
      <c r="U11" s="49">
        <f t="shared" si="1"/>
        <v>0.82001924927815095</v>
      </c>
      <c r="V11" s="49">
        <f t="shared" si="2"/>
        <v>686</v>
      </c>
      <c r="W11" s="49">
        <f t="shared" si="3"/>
        <v>0.65898174831892409</v>
      </c>
      <c r="X11" s="49">
        <f t="shared" si="4"/>
        <v>925.9999999999992</v>
      </c>
      <c r="Y11" s="49">
        <f t="shared" si="5"/>
        <v>0.73726114649681462</v>
      </c>
      <c r="Z11" s="49">
        <f t="shared" si="6"/>
        <v>452</v>
      </c>
      <c r="AA11" s="49">
        <f t="shared" si="7"/>
        <v>0.45200000000000001</v>
      </c>
      <c r="AB11" s="49">
        <f t="shared" si="8"/>
        <v>1006.9999999999999</v>
      </c>
      <c r="AC11" s="49">
        <f t="shared" si="9"/>
        <v>0.80818619582664519</v>
      </c>
      <c r="AD11" s="22"/>
    </row>
    <row r="12" spans="1:30" x14ac:dyDescent="0.25">
      <c r="B12" t="s">
        <v>406</v>
      </c>
      <c r="C12">
        <v>0.79156626506024119</v>
      </c>
      <c r="D12">
        <v>830</v>
      </c>
      <c r="E12">
        <v>0.59124087591240837</v>
      </c>
      <c r="F12">
        <v>822</v>
      </c>
      <c r="G12">
        <v>0.75908618899273161</v>
      </c>
      <c r="H12">
        <v>963</v>
      </c>
      <c r="I12">
        <v>0.48883374689826259</v>
      </c>
      <c r="J12">
        <v>806</v>
      </c>
      <c r="K12">
        <v>0.81458333333333366</v>
      </c>
      <c r="L12">
        <v>960</v>
      </c>
      <c r="N12" s="107">
        <f>VALUE(FIXED(IF(D12&lt;N!$C$2,"",'2012'!C12*100),1))</f>
        <v>79.2</v>
      </c>
      <c r="O12" s="107">
        <f>VALUE(FIXED(IF(F12&lt;N!$C$2,"",'2012'!E12*100),1))</f>
        <v>59.1</v>
      </c>
      <c r="P12" s="107">
        <f>VALUE(FIXED(IF(H12&lt;N!$C$2,"",'2012'!G12*100),1))</f>
        <v>75.900000000000006</v>
      </c>
      <c r="Q12" s="107">
        <f>VALUE(FIXED(IF(J12&lt;N!$C$2,"",'2012'!I12*100),1))</f>
        <v>48.9</v>
      </c>
      <c r="R12" s="107">
        <f>VALUE(FIXED(IF(L12&lt;N!$C$2,"",'2012'!K12*100),1))</f>
        <v>81.5</v>
      </c>
      <c r="S12" s="22"/>
      <c r="T12" s="49">
        <f t="shared" si="0"/>
        <v>657.00000000000023</v>
      </c>
      <c r="U12" s="49">
        <f t="shared" si="1"/>
        <v>0.79156626506024119</v>
      </c>
      <c r="V12" s="49">
        <f t="shared" si="2"/>
        <v>485.99999999999966</v>
      </c>
      <c r="W12" s="49">
        <f t="shared" si="3"/>
        <v>0.59124087591240837</v>
      </c>
      <c r="X12" s="49">
        <f t="shared" si="4"/>
        <v>731.00000000000057</v>
      </c>
      <c r="Y12" s="49">
        <f t="shared" si="5"/>
        <v>0.75908618899273161</v>
      </c>
      <c r="Z12" s="49">
        <f t="shared" si="6"/>
        <v>393.99999999999966</v>
      </c>
      <c r="AA12" s="49">
        <f t="shared" si="7"/>
        <v>0.48883374689826259</v>
      </c>
      <c r="AB12" s="49">
        <f t="shared" si="8"/>
        <v>782.00000000000034</v>
      </c>
      <c r="AC12" s="49">
        <f t="shared" si="9"/>
        <v>0.81458333333333366</v>
      </c>
      <c r="AD12" s="22"/>
    </row>
    <row r="13" spans="1:30" x14ac:dyDescent="0.25">
      <c r="B13" t="s">
        <v>407</v>
      </c>
      <c r="C13">
        <v>0.82682926829268344</v>
      </c>
      <c r="D13">
        <v>410</v>
      </c>
      <c r="E13">
        <v>0.62871287128712861</v>
      </c>
      <c r="F13">
        <v>404</v>
      </c>
      <c r="G13">
        <v>0.75243664717348868</v>
      </c>
      <c r="H13">
        <v>513</v>
      </c>
      <c r="I13">
        <v>0.4623115577889445</v>
      </c>
      <c r="J13">
        <v>398</v>
      </c>
      <c r="K13">
        <v>0.79405940594059399</v>
      </c>
      <c r="L13">
        <v>505</v>
      </c>
      <c r="N13" s="107">
        <f>VALUE(FIXED(IF(D13&lt;N!$C$2,"",'2012'!C13*100),1))</f>
        <v>82.7</v>
      </c>
      <c r="O13" s="107">
        <f>VALUE(FIXED(IF(F13&lt;N!$C$2,"",'2012'!E13*100),1))</f>
        <v>62.9</v>
      </c>
      <c r="P13" s="107">
        <f>VALUE(FIXED(IF(H13&lt;N!$C$2,"",'2012'!G13*100),1))</f>
        <v>75.2</v>
      </c>
      <c r="Q13" s="107">
        <f>VALUE(FIXED(IF(J13&lt;N!$C$2,"",'2012'!I13*100),1))</f>
        <v>46.2</v>
      </c>
      <c r="R13" s="107">
        <f>VALUE(FIXED(IF(L13&lt;N!$C$2,"",'2012'!K13*100),1))</f>
        <v>79.400000000000006</v>
      </c>
      <c r="S13" s="22"/>
      <c r="T13" s="49">
        <f t="shared" si="0"/>
        <v>339.00000000000023</v>
      </c>
      <c r="U13" s="49">
        <f t="shared" si="1"/>
        <v>0.82682926829268344</v>
      </c>
      <c r="V13" s="49">
        <f t="shared" si="2"/>
        <v>253.99999999999994</v>
      </c>
      <c r="W13" s="49">
        <f t="shared" si="3"/>
        <v>0.62871287128712861</v>
      </c>
      <c r="X13" s="49">
        <f t="shared" si="4"/>
        <v>385.99999999999972</v>
      </c>
      <c r="Y13" s="49">
        <f t="shared" si="5"/>
        <v>0.75243664717348868</v>
      </c>
      <c r="Z13" s="49">
        <f t="shared" si="6"/>
        <v>183.99999999999991</v>
      </c>
      <c r="AA13" s="49">
        <f t="shared" si="7"/>
        <v>0.4623115577889445</v>
      </c>
      <c r="AB13" s="49">
        <f t="shared" si="8"/>
        <v>400.99999999999994</v>
      </c>
      <c r="AC13" s="49">
        <f t="shared" si="9"/>
        <v>0.79405940594059399</v>
      </c>
      <c r="AD13" s="22"/>
    </row>
    <row r="14" spans="1:30" x14ac:dyDescent="0.25">
      <c r="B14" t="s">
        <v>408</v>
      </c>
      <c r="C14">
        <v>0.79834905660377586</v>
      </c>
      <c r="D14">
        <v>1696</v>
      </c>
      <c r="E14">
        <v>0.63378617838157192</v>
      </c>
      <c r="F14">
        <v>1693</v>
      </c>
      <c r="G14">
        <v>0.77387198321091299</v>
      </c>
      <c r="H14">
        <v>1906</v>
      </c>
      <c r="I14">
        <v>0.46638400969109645</v>
      </c>
      <c r="J14">
        <v>1651</v>
      </c>
      <c r="K14">
        <v>0.68773635872501282</v>
      </c>
      <c r="L14">
        <v>1851</v>
      </c>
      <c r="N14" s="107">
        <f>VALUE(FIXED(IF(D14&lt;N!$C$2,"",'2012'!C14*100),1))</f>
        <v>79.8</v>
      </c>
      <c r="O14" s="107">
        <f>VALUE(FIXED(IF(F14&lt;N!$C$2,"",'2012'!E14*100),1))</f>
        <v>63.4</v>
      </c>
      <c r="P14" s="107">
        <f>VALUE(FIXED(IF(H14&lt;N!$C$2,"",'2012'!G14*100),1))</f>
        <v>77.400000000000006</v>
      </c>
      <c r="Q14" s="107">
        <f>VALUE(FIXED(IF(J14&lt;N!$C$2,"",'2012'!I14*100),1))</f>
        <v>46.6</v>
      </c>
      <c r="R14" s="107">
        <f>VALUE(FIXED(IF(L14&lt;N!$C$2,"",'2012'!K14*100),1))</f>
        <v>68.8</v>
      </c>
      <c r="S14" s="22"/>
      <c r="T14" s="49">
        <f t="shared" si="0"/>
        <v>1354.0000000000039</v>
      </c>
      <c r="U14" s="49">
        <f t="shared" si="1"/>
        <v>0.79834905660377586</v>
      </c>
      <c r="V14" s="49">
        <f t="shared" si="2"/>
        <v>1073.0000000000014</v>
      </c>
      <c r="W14" s="49">
        <f t="shared" si="3"/>
        <v>0.63378617838157203</v>
      </c>
      <c r="X14" s="49">
        <f t="shared" si="4"/>
        <v>1475.0000000000002</v>
      </c>
      <c r="Y14" s="49">
        <f t="shared" si="5"/>
        <v>0.77387198321091299</v>
      </c>
      <c r="Z14" s="49">
        <f t="shared" si="6"/>
        <v>770.00000000000023</v>
      </c>
      <c r="AA14" s="49">
        <f t="shared" si="7"/>
        <v>0.46638400969109645</v>
      </c>
      <c r="AB14" s="49">
        <f t="shared" si="8"/>
        <v>1272.9999999999986</v>
      </c>
      <c r="AC14" s="49">
        <f t="shared" si="9"/>
        <v>0.68773635872501282</v>
      </c>
      <c r="AD14" s="22"/>
    </row>
    <row r="15" spans="1:30" x14ac:dyDescent="0.25">
      <c r="B15" t="s">
        <v>409</v>
      </c>
      <c r="C15">
        <v>0.72222222222222321</v>
      </c>
      <c r="D15">
        <v>504</v>
      </c>
      <c r="E15">
        <v>0.41153081510934408</v>
      </c>
      <c r="F15">
        <v>503</v>
      </c>
      <c r="G15">
        <v>0.64696734059098027</v>
      </c>
      <c r="H15">
        <v>643</v>
      </c>
      <c r="I15">
        <v>0.40688259109311742</v>
      </c>
      <c r="J15">
        <v>494</v>
      </c>
      <c r="K15">
        <v>0.75285171102661619</v>
      </c>
      <c r="L15">
        <v>526</v>
      </c>
      <c r="N15" s="107">
        <f>VALUE(FIXED(IF(D15&lt;N!$C$2,"",'2012'!C15*100),1))</f>
        <v>72.2</v>
      </c>
      <c r="O15" s="107">
        <f>VALUE(FIXED(IF(F15&lt;N!$C$2,"",'2012'!E15*100),1))</f>
        <v>41.2</v>
      </c>
      <c r="P15" s="107">
        <f>VALUE(FIXED(IF(H15&lt;N!$C$2,"",'2012'!G15*100),1))</f>
        <v>64.7</v>
      </c>
      <c r="Q15" s="107">
        <f>VALUE(FIXED(IF(J15&lt;N!$C$2,"",'2012'!I15*100),1))</f>
        <v>40.700000000000003</v>
      </c>
      <c r="R15" s="107">
        <f>VALUE(FIXED(IF(L15&lt;N!$C$2,"",'2012'!K15*100),1))</f>
        <v>75.3</v>
      </c>
      <c r="S15" s="22"/>
      <c r="T15" s="49">
        <f t="shared" si="0"/>
        <v>364.00000000000051</v>
      </c>
      <c r="U15" s="49">
        <f t="shared" si="1"/>
        <v>0.72222222222222321</v>
      </c>
      <c r="V15" s="49">
        <f t="shared" si="2"/>
        <v>207.00000000000009</v>
      </c>
      <c r="W15" s="49">
        <f t="shared" si="3"/>
        <v>0.41153081510934408</v>
      </c>
      <c r="X15" s="49">
        <f t="shared" si="4"/>
        <v>416.00000000000028</v>
      </c>
      <c r="Y15" s="49">
        <f t="shared" si="5"/>
        <v>0.64696734059098027</v>
      </c>
      <c r="Z15" s="49">
        <f t="shared" si="6"/>
        <v>201</v>
      </c>
      <c r="AA15" s="49">
        <f t="shared" si="7"/>
        <v>0.40688259109311742</v>
      </c>
      <c r="AB15" s="49">
        <f t="shared" si="8"/>
        <v>396.00000000000011</v>
      </c>
      <c r="AC15" s="49">
        <f t="shared" si="9"/>
        <v>0.75285171102661619</v>
      </c>
      <c r="AD15" s="22"/>
    </row>
    <row r="16" spans="1:30" x14ac:dyDescent="0.25">
      <c r="B16" t="s">
        <v>410</v>
      </c>
      <c r="C16">
        <v>0.77795275590551149</v>
      </c>
      <c r="D16">
        <v>635</v>
      </c>
      <c r="E16">
        <v>0.50791139240506344</v>
      </c>
      <c r="F16">
        <v>632</v>
      </c>
      <c r="G16">
        <v>0.78436317780580067</v>
      </c>
      <c r="H16">
        <v>793</v>
      </c>
      <c r="I16">
        <v>0.48878205128205132</v>
      </c>
      <c r="J16">
        <v>624</v>
      </c>
      <c r="K16">
        <v>0.80764163372858999</v>
      </c>
      <c r="L16">
        <v>759</v>
      </c>
      <c r="N16" s="107">
        <f>VALUE(FIXED(IF(D16&lt;N!$C$2,"",'2012'!C16*100),1))</f>
        <v>77.8</v>
      </c>
      <c r="O16" s="107">
        <f>VALUE(FIXED(IF(F16&lt;N!$C$2,"",'2012'!E16*100),1))</f>
        <v>50.8</v>
      </c>
      <c r="P16" s="107">
        <f>VALUE(FIXED(IF(H16&lt;N!$C$2,"",'2012'!G16*100),1))</f>
        <v>78.400000000000006</v>
      </c>
      <c r="Q16" s="107">
        <f>VALUE(FIXED(IF(J16&lt;N!$C$2,"",'2012'!I16*100),1))</f>
        <v>48.9</v>
      </c>
      <c r="R16" s="107">
        <f>VALUE(FIXED(IF(L16&lt;N!$C$2,"",'2012'!K16*100),1))</f>
        <v>80.8</v>
      </c>
      <c r="S16" s="22"/>
      <c r="T16" s="49">
        <f t="shared" si="0"/>
        <v>493.99999999999977</v>
      </c>
      <c r="U16" s="49">
        <f t="shared" si="1"/>
        <v>0.77795275590551149</v>
      </c>
      <c r="V16" s="49">
        <f t="shared" si="2"/>
        <v>321.00000000000011</v>
      </c>
      <c r="W16" s="49">
        <f t="shared" si="3"/>
        <v>0.50791139240506344</v>
      </c>
      <c r="X16" s="49">
        <f t="shared" si="4"/>
        <v>621.99999999999989</v>
      </c>
      <c r="Y16" s="49">
        <f t="shared" si="5"/>
        <v>0.78436317780580056</v>
      </c>
      <c r="Z16" s="49">
        <f t="shared" si="6"/>
        <v>305</v>
      </c>
      <c r="AA16" s="49">
        <f t="shared" si="7"/>
        <v>0.48878205128205127</v>
      </c>
      <c r="AB16" s="49">
        <f t="shared" si="8"/>
        <v>612.99999999999977</v>
      </c>
      <c r="AC16" s="49">
        <f t="shared" si="9"/>
        <v>0.80764163372858999</v>
      </c>
      <c r="AD16" s="22"/>
    </row>
    <row r="17" spans="2:30" x14ac:dyDescent="0.25">
      <c r="B17" t="s">
        <v>411</v>
      </c>
      <c r="C17">
        <v>0.82669983416252113</v>
      </c>
      <c r="D17">
        <v>1206</v>
      </c>
      <c r="E17">
        <v>0.57842323651452232</v>
      </c>
      <c r="F17">
        <v>1205</v>
      </c>
      <c r="G17">
        <v>0.82975778546712786</v>
      </c>
      <c r="H17">
        <v>1445</v>
      </c>
      <c r="I17">
        <v>0.55602716468590874</v>
      </c>
      <c r="J17">
        <v>1178</v>
      </c>
      <c r="K17">
        <v>0.83405483405483416</v>
      </c>
      <c r="L17">
        <v>1386</v>
      </c>
      <c r="N17" s="107">
        <f>VALUE(FIXED(IF(D17&lt;N!$C$2,"",'2012'!C17*100),1))</f>
        <v>82.7</v>
      </c>
      <c r="O17" s="107">
        <f>VALUE(FIXED(IF(F17&lt;N!$C$2,"",'2012'!E17*100),1))</f>
        <v>57.8</v>
      </c>
      <c r="P17" s="107">
        <f>VALUE(FIXED(IF(H17&lt;N!$C$2,"",'2012'!G17*100),1))</f>
        <v>83</v>
      </c>
      <c r="Q17" s="107">
        <f>VALUE(FIXED(IF(J17&lt;N!$C$2,"",'2012'!I17*100),1))</f>
        <v>55.6</v>
      </c>
      <c r="R17" s="107">
        <f>VALUE(FIXED(IF(L17&lt;N!$C$2,"",'2012'!K17*100),1))</f>
        <v>83.4</v>
      </c>
      <c r="S17" s="22"/>
      <c r="T17" s="49">
        <f t="shared" si="0"/>
        <v>997.00000000000045</v>
      </c>
      <c r="U17" s="49">
        <f t="shared" si="1"/>
        <v>0.82669983416252113</v>
      </c>
      <c r="V17" s="49">
        <f t="shared" si="2"/>
        <v>696.99999999999943</v>
      </c>
      <c r="W17" s="49">
        <f t="shared" si="3"/>
        <v>0.57842323651452232</v>
      </c>
      <c r="X17" s="49">
        <f t="shared" si="4"/>
        <v>1198.9999999999998</v>
      </c>
      <c r="Y17" s="49">
        <f t="shared" si="5"/>
        <v>0.82975778546712786</v>
      </c>
      <c r="Z17" s="49">
        <f t="shared" si="6"/>
        <v>655.00000000000045</v>
      </c>
      <c r="AA17" s="49">
        <f t="shared" si="7"/>
        <v>0.55602716468590874</v>
      </c>
      <c r="AB17" s="49">
        <f t="shared" si="8"/>
        <v>1156.0000000000002</v>
      </c>
      <c r="AC17" s="49">
        <f t="shared" si="9"/>
        <v>0.83405483405483427</v>
      </c>
      <c r="AD17" s="22"/>
    </row>
    <row r="18" spans="2:30" x14ac:dyDescent="0.25">
      <c r="B18" t="s">
        <v>412</v>
      </c>
      <c r="C18">
        <v>0.83258665409101318</v>
      </c>
      <c r="D18">
        <v>4241</v>
      </c>
      <c r="E18">
        <v>0.609744560075685</v>
      </c>
      <c r="F18">
        <v>4228</v>
      </c>
      <c r="G18">
        <v>0.82508250825082396</v>
      </c>
      <c r="H18">
        <v>4848</v>
      </c>
      <c r="I18">
        <v>0.52768415984593142</v>
      </c>
      <c r="J18">
        <v>4154</v>
      </c>
      <c r="K18">
        <v>0.8416971785483498</v>
      </c>
      <c r="L18">
        <v>4643</v>
      </c>
      <c r="N18" s="107">
        <f>VALUE(FIXED(IF(D18&lt;N!$C$2,"",'2012'!C18*100),1))</f>
        <v>83.3</v>
      </c>
      <c r="O18" s="107">
        <f>VALUE(FIXED(IF(F18&lt;N!$C$2,"",'2012'!E18*100),1))</f>
        <v>61</v>
      </c>
      <c r="P18" s="107">
        <f>VALUE(FIXED(IF(H18&lt;N!$C$2,"",'2012'!G18*100),1))</f>
        <v>82.5</v>
      </c>
      <c r="Q18" s="107">
        <f>VALUE(FIXED(IF(J18&lt;N!$C$2,"",'2012'!I18*100),1))</f>
        <v>52.8</v>
      </c>
      <c r="R18" s="107">
        <f>VALUE(FIXED(IF(L18&lt;N!$C$2,"",'2012'!K18*100),1))</f>
        <v>84.2</v>
      </c>
      <c r="S18" s="22"/>
      <c r="T18" s="49">
        <f t="shared" si="0"/>
        <v>3530.9999999999868</v>
      </c>
      <c r="U18" s="49">
        <f t="shared" si="1"/>
        <v>0.83258665409101318</v>
      </c>
      <c r="V18" s="49">
        <f t="shared" si="2"/>
        <v>2577.9999999999964</v>
      </c>
      <c r="W18" s="49">
        <f t="shared" si="3"/>
        <v>0.609744560075685</v>
      </c>
      <c r="X18" s="49">
        <f t="shared" si="4"/>
        <v>3999.9999999999945</v>
      </c>
      <c r="Y18" s="49">
        <f t="shared" si="5"/>
        <v>0.82508250825082396</v>
      </c>
      <c r="Z18" s="49">
        <f t="shared" si="6"/>
        <v>2191.9999999999991</v>
      </c>
      <c r="AA18" s="49">
        <f t="shared" si="7"/>
        <v>0.52768415984593142</v>
      </c>
      <c r="AB18" s="49">
        <f t="shared" si="8"/>
        <v>3907.9999999999882</v>
      </c>
      <c r="AC18" s="49">
        <f t="shared" si="9"/>
        <v>0.8416971785483498</v>
      </c>
      <c r="AD18" s="22"/>
    </row>
    <row r="19" spans="2:30" x14ac:dyDescent="0.25">
      <c r="B19" t="s">
        <v>413</v>
      </c>
      <c r="C19">
        <v>0.84138972809667634</v>
      </c>
      <c r="D19">
        <v>662</v>
      </c>
      <c r="E19">
        <v>0.56859756097561021</v>
      </c>
      <c r="F19">
        <v>656</v>
      </c>
      <c r="G19">
        <v>0.84224598930481276</v>
      </c>
      <c r="H19">
        <v>748</v>
      </c>
      <c r="I19">
        <v>0.58074534161490721</v>
      </c>
      <c r="J19">
        <v>644</v>
      </c>
      <c r="K19">
        <v>0.89522342064714877</v>
      </c>
      <c r="L19">
        <v>649</v>
      </c>
      <c r="N19" s="107">
        <f>VALUE(FIXED(IF(D19&lt;N!$C$2,"",'2012'!C19*100),1))</f>
        <v>84.1</v>
      </c>
      <c r="O19" s="107">
        <f>VALUE(FIXED(IF(F19&lt;N!$C$2,"",'2012'!E19*100),1))</f>
        <v>56.9</v>
      </c>
      <c r="P19" s="107">
        <f>VALUE(FIXED(IF(H19&lt;N!$C$2,"",'2012'!G19*100),1))</f>
        <v>84.2</v>
      </c>
      <c r="Q19" s="107">
        <f>VALUE(FIXED(IF(J19&lt;N!$C$2,"",'2012'!I19*100),1))</f>
        <v>58.1</v>
      </c>
      <c r="R19" s="107">
        <f>VALUE(FIXED(IF(L19&lt;N!$C$2,"",'2012'!K19*100),1))</f>
        <v>89.5</v>
      </c>
      <c r="S19" s="22"/>
      <c r="T19" s="49">
        <f t="shared" si="0"/>
        <v>556.99999999999977</v>
      </c>
      <c r="U19" s="49">
        <f t="shared" si="1"/>
        <v>0.84138972809667645</v>
      </c>
      <c r="V19" s="49">
        <f t="shared" si="2"/>
        <v>373.00000000000028</v>
      </c>
      <c r="W19" s="49">
        <f t="shared" si="3"/>
        <v>0.56859756097561021</v>
      </c>
      <c r="X19" s="49">
        <f t="shared" si="4"/>
        <v>630</v>
      </c>
      <c r="Y19" s="49">
        <f t="shared" si="5"/>
        <v>0.84224598930481287</v>
      </c>
      <c r="Z19" s="49">
        <f t="shared" si="6"/>
        <v>374.00000000000023</v>
      </c>
      <c r="AA19" s="49">
        <f t="shared" si="7"/>
        <v>0.58074534161490721</v>
      </c>
      <c r="AB19" s="49">
        <f t="shared" si="8"/>
        <v>580.99999999999955</v>
      </c>
      <c r="AC19" s="49">
        <f t="shared" si="9"/>
        <v>0.89522342064714877</v>
      </c>
      <c r="AD19" s="22"/>
    </row>
    <row r="20" spans="2:30" x14ac:dyDescent="0.25">
      <c r="B20" t="s">
        <v>414</v>
      </c>
      <c r="C20">
        <v>0.8447640117994113</v>
      </c>
      <c r="D20">
        <v>2712</v>
      </c>
      <c r="E20">
        <v>0.72754158964879811</v>
      </c>
      <c r="F20">
        <v>2705</v>
      </c>
      <c r="G20">
        <v>0.76647896654521408</v>
      </c>
      <c r="H20">
        <v>3019</v>
      </c>
      <c r="I20">
        <v>0.43804471390678273</v>
      </c>
      <c r="J20">
        <v>2639</v>
      </c>
      <c r="K20">
        <v>0.76765927977839354</v>
      </c>
      <c r="L20">
        <v>2888</v>
      </c>
      <c r="N20" s="107">
        <f>VALUE(FIXED(IF(D20&lt;N!$C$2,"",'2012'!C20*100),1))</f>
        <v>84.5</v>
      </c>
      <c r="O20" s="107">
        <f>VALUE(FIXED(IF(F20&lt;N!$C$2,"",'2012'!E20*100),1))</f>
        <v>72.8</v>
      </c>
      <c r="P20" s="107">
        <f>VALUE(FIXED(IF(H20&lt;N!$C$2,"",'2012'!G20*100),1))</f>
        <v>76.599999999999994</v>
      </c>
      <c r="Q20" s="107">
        <f>VALUE(FIXED(IF(J20&lt;N!$C$2,"",'2012'!I20*100),1))</f>
        <v>43.8</v>
      </c>
      <c r="R20" s="107">
        <f>VALUE(FIXED(IF(L20&lt;N!$C$2,"",'2012'!K20*100),1))</f>
        <v>76.8</v>
      </c>
      <c r="S20" s="22"/>
      <c r="T20" s="49">
        <f t="shared" si="0"/>
        <v>2291.0000000000036</v>
      </c>
      <c r="U20" s="49">
        <f t="shared" si="1"/>
        <v>0.84476401179941141</v>
      </c>
      <c r="V20" s="49">
        <f t="shared" si="2"/>
        <v>1967.9999999999989</v>
      </c>
      <c r="W20" s="49">
        <f t="shared" si="3"/>
        <v>0.72754158964879811</v>
      </c>
      <c r="X20" s="49">
        <f t="shared" si="4"/>
        <v>2314.0000000000014</v>
      </c>
      <c r="Y20" s="49">
        <f t="shared" si="5"/>
        <v>0.76647896654521408</v>
      </c>
      <c r="Z20" s="49">
        <f t="shared" si="6"/>
        <v>1155.9999999999995</v>
      </c>
      <c r="AA20" s="49">
        <f t="shared" si="7"/>
        <v>0.43804471390678268</v>
      </c>
      <c r="AB20" s="49">
        <f t="shared" si="8"/>
        <v>2217.0000000000005</v>
      </c>
      <c r="AC20" s="49">
        <f t="shared" si="9"/>
        <v>0.76765927977839354</v>
      </c>
      <c r="AD20" s="22"/>
    </row>
    <row r="21" spans="2:30" x14ac:dyDescent="0.25">
      <c r="B21" t="s">
        <v>415</v>
      </c>
      <c r="C21">
        <v>0.83643736857915407</v>
      </c>
      <c r="D21">
        <v>6658</v>
      </c>
      <c r="E21">
        <v>0.56562922868741694</v>
      </c>
      <c r="F21">
        <v>6651</v>
      </c>
      <c r="G21">
        <v>0.75737210259223564</v>
      </c>
      <c r="H21">
        <v>7291</v>
      </c>
      <c r="I21">
        <v>0.56137429998486632</v>
      </c>
      <c r="J21">
        <v>6607</v>
      </c>
      <c r="K21">
        <v>0.81359555365540714</v>
      </c>
      <c r="L21">
        <v>7017</v>
      </c>
      <c r="N21" s="107">
        <f>VALUE(FIXED(IF(D21&lt;N!$C$2,"",'2012'!C21*100),1))</f>
        <v>83.6</v>
      </c>
      <c r="O21" s="107">
        <f>VALUE(FIXED(IF(F21&lt;N!$C$2,"",'2012'!E21*100),1))</f>
        <v>56.6</v>
      </c>
      <c r="P21" s="107">
        <f>VALUE(FIXED(IF(H21&lt;N!$C$2,"",'2012'!G21*100),1))</f>
        <v>75.7</v>
      </c>
      <c r="Q21" s="107">
        <f>VALUE(FIXED(IF(J21&lt;N!$C$2,"",'2012'!I21*100),1))</f>
        <v>56.1</v>
      </c>
      <c r="R21" s="107">
        <f>VALUE(FIXED(IF(L21&lt;N!$C$2,"",'2012'!K21*100),1))</f>
        <v>81.400000000000006</v>
      </c>
      <c r="S21" s="22"/>
      <c r="T21" s="49">
        <f t="shared" si="0"/>
        <v>5569.0000000000082</v>
      </c>
      <c r="U21" s="49">
        <f t="shared" si="1"/>
        <v>0.83643736857915418</v>
      </c>
      <c r="V21" s="49">
        <f t="shared" si="2"/>
        <v>3762.00000000001</v>
      </c>
      <c r="W21" s="49">
        <f t="shared" si="3"/>
        <v>0.56562922868741694</v>
      </c>
      <c r="X21" s="49">
        <f t="shared" si="4"/>
        <v>5521.99999999999</v>
      </c>
      <c r="Y21" s="49">
        <f t="shared" si="5"/>
        <v>0.75737210259223564</v>
      </c>
      <c r="Z21" s="49">
        <f t="shared" si="6"/>
        <v>3709.0000000000118</v>
      </c>
      <c r="AA21" s="49">
        <f t="shared" si="7"/>
        <v>0.56137429998486632</v>
      </c>
      <c r="AB21" s="49">
        <f t="shared" si="8"/>
        <v>5708.9999999999918</v>
      </c>
      <c r="AC21" s="49">
        <f t="shared" si="9"/>
        <v>0.81359555365540714</v>
      </c>
      <c r="AD21" s="22"/>
    </row>
    <row r="22" spans="2:30" x14ac:dyDescent="0.25">
      <c r="B22" t="s">
        <v>416</v>
      </c>
      <c r="C22">
        <v>0.84086242299794667</v>
      </c>
      <c r="D22">
        <v>974</v>
      </c>
      <c r="E22">
        <v>0.63402061855670144</v>
      </c>
      <c r="F22">
        <v>970</v>
      </c>
      <c r="G22">
        <v>0.79390681003584151</v>
      </c>
      <c r="H22">
        <v>1116</v>
      </c>
      <c r="I22">
        <v>0.54297693920335355</v>
      </c>
      <c r="J22">
        <v>954</v>
      </c>
      <c r="K22">
        <v>0.82851985559566732</v>
      </c>
      <c r="L22">
        <v>1108</v>
      </c>
      <c r="N22" s="107">
        <f>VALUE(FIXED(IF(D22&lt;N!$C$2,"",'2012'!C22*100),1))</f>
        <v>84.1</v>
      </c>
      <c r="O22" s="107">
        <f>VALUE(FIXED(IF(F22&lt;N!$C$2,"",'2012'!E22*100),1))</f>
        <v>63.4</v>
      </c>
      <c r="P22" s="107">
        <f>VALUE(FIXED(IF(H22&lt;N!$C$2,"",'2012'!G22*100),1))</f>
        <v>79.400000000000006</v>
      </c>
      <c r="Q22" s="107">
        <f>VALUE(FIXED(IF(J22&lt;N!$C$2,"",'2012'!I22*100),1))</f>
        <v>54.3</v>
      </c>
      <c r="R22" s="107">
        <f>VALUE(FIXED(IF(L22&lt;N!$C$2,"",'2012'!K22*100),1))</f>
        <v>82.9</v>
      </c>
      <c r="S22" s="22"/>
      <c r="T22" s="49">
        <f t="shared" si="0"/>
        <v>819</v>
      </c>
      <c r="U22" s="49">
        <f t="shared" si="1"/>
        <v>0.84086242299794656</v>
      </c>
      <c r="V22" s="49">
        <f t="shared" si="2"/>
        <v>615.00000000000045</v>
      </c>
      <c r="W22" s="49">
        <f t="shared" si="3"/>
        <v>0.63402061855670155</v>
      </c>
      <c r="X22" s="49">
        <f t="shared" si="4"/>
        <v>885.99999999999909</v>
      </c>
      <c r="Y22" s="49">
        <f t="shared" si="5"/>
        <v>0.79390681003584151</v>
      </c>
      <c r="Z22" s="49">
        <f t="shared" si="6"/>
        <v>517.99999999999932</v>
      </c>
      <c r="AA22" s="49">
        <f t="shared" si="7"/>
        <v>0.54297693920335355</v>
      </c>
      <c r="AB22" s="49">
        <f t="shared" si="8"/>
        <v>917.99999999999943</v>
      </c>
      <c r="AC22" s="49">
        <f t="shared" si="9"/>
        <v>0.82851985559566732</v>
      </c>
      <c r="AD22" s="22"/>
    </row>
    <row r="23" spans="2:30" x14ac:dyDescent="0.25">
      <c r="B23" t="s">
        <v>417</v>
      </c>
      <c r="C23">
        <v>0.85792349726775963</v>
      </c>
      <c r="D23">
        <v>366</v>
      </c>
      <c r="E23">
        <v>0.58904109589041109</v>
      </c>
      <c r="F23">
        <v>365</v>
      </c>
      <c r="G23">
        <v>0.7850467289719627</v>
      </c>
      <c r="H23">
        <v>535</v>
      </c>
      <c r="I23">
        <v>0.45580110497237591</v>
      </c>
      <c r="J23">
        <v>362</v>
      </c>
      <c r="K23">
        <v>0.69318181818181779</v>
      </c>
      <c r="L23">
        <v>528</v>
      </c>
      <c r="N23" s="107">
        <f>VALUE(FIXED(IF(D23&lt;N!$C$2,"",'2012'!C23*100),1))</f>
        <v>85.8</v>
      </c>
      <c r="O23" s="107">
        <f>VALUE(FIXED(IF(F23&lt;N!$C$2,"",'2012'!E23*100),1))</f>
        <v>58.9</v>
      </c>
      <c r="P23" s="107">
        <f>VALUE(FIXED(IF(H23&lt;N!$C$2,"",'2012'!G23*100),1))</f>
        <v>78.5</v>
      </c>
      <c r="Q23" s="107">
        <f>VALUE(FIXED(IF(J23&lt;N!$C$2,"",'2012'!I23*100),1))</f>
        <v>45.6</v>
      </c>
      <c r="R23" s="107">
        <f>VALUE(FIXED(IF(L23&lt;N!$C$2,"",'2012'!K23*100),1))</f>
        <v>69.3</v>
      </c>
      <c r="S23" s="22"/>
      <c r="T23" s="49">
        <f t="shared" si="0"/>
        <v>314</v>
      </c>
      <c r="U23" s="49">
        <f t="shared" si="1"/>
        <v>0.85792349726775952</v>
      </c>
      <c r="V23" s="49">
        <f t="shared" si="2"/>
        <v>215.00000000000006</v>
      </c>
      <c r="W23" s="49">
        <f t="shared" si="3"/>
        <v>0.58904109589041109</v>
      </c>
      <c r="X23" s="49">
        <f t="shared" si="4"/>
        <v>420.00000000000006</v>
      </c>
      <c r="Y23" s="49">
        <f t="shared" si="5"/>
        <v>0.7850467289719627</v>
      </c>
      <c r="Z23" s="49">
        <f t="shared" si="6"/>
        <v>165.00000000000009</v>
      </c>
      <c r="AA23" s="49">
        <f t="shared" si="7"/>
        <v>0.45580110497237591</v>
      </c>
      <c r="AB23" s="49">
        <f t="shared" si="8"/>
        <v>365.99999999999977</v>
      </c>
      <c r="AC23" s="49">
        <f t="shared" si="9"/>
        <v>0.69318181818181779</v>
      </c>
      <c r="AD23" s="22"/>
    </row>
    <row r="24" spans="2:30" x14ac:dyDescent="0.25">
      <c r="B24" t="s">
        <v>418</v>
      </c>
      <c r="C24">
        <v>0.87364620938628179</v>
      </c>
      <c r="D24">
        <v>554</v>
      </c>
      <c r="E24">
        <v>0.69818181818181846</v>
      </c>
      <c r="F24">
        <v>550</v>
      </c>
      <c r="G24">
        <v>0.86357039187227791</v>
      </c>
      <c r="H24">
        <v>689</v>
      </c>
      <c r="I24">
        <v>0.46368715083798889</v>
      </c>
      <c r="J24">
        <v>537</v>
      </c>
      <c r="K24">
        <v>0.79882525697503592</v>
      </c>
      <c r="L24">
        <v>681</v>
      </c>
      <c r="N24" s="107">
        <f>VALUE(FIXED(IF(D24&lt;N!$C$2,"",'2012'!C24*100),1))</f>
        <v>87.4</v>
      </c>
      <c r="O24" s="107">
        <f>VALUE(FIXED(IF(F24&lt;N!$C$2,"",'2012'!E24*100),1))</f>
        <v>69.8</v>
      </c>
      <c r="P24" s="107">
        <f>VALUE(FIXED(IF(H24&lt;N!$C$2,"",'2012'!G24*100),1))</f>
        <v>86.4</v>
      </c>
      <c r="Q24" s="107">
        <f>VALUE(FIXED(IF(J24&lt;N!$C$2,"",'2012'!I24*100),1))</f>
        <v>46.4</v>
      </c>
      <c r="R24" s="107">
        <f>VALUE(FIXED(IF(L24&lt;N!$C$2,"",'2012'!K24*100),1))</f>
        <v>79.900000000000006</v>
      </c>
      <c r="S24" s="22"/>
      <c r="T24" s="49">
        <f t="shared" si="0"/>
        <v>484.00000000000011</v>
      </c>
      <c r="U24" s="49">
        <f t="shared" si="1"/>
        <v>0.87364620938628179</v>
      </c>
      <c r="V24" s="49">
        <f t="shared" si="2"/>
        <v>384.00000000000017</v>
      </c>
      <c r="W24" s="49">
        <f t="shared" si="3"/>
        <v>0.69818181818181846</v>
      </c>
      <c r="X24" s="49">
        <f t="shared" si="4"/>
        <v>594.99999999999943</v>
      </c>
      <c r="Y24" s="49">
        <f t="shared" si="5"/>
        <v>0.8635703918722778</v>
      </c>
      <c r="Z24" s="49">
        <f t="shared" si="6"/>
        <v>249.00000000000003</v>
      </c>
      <c r="AA24" s="49">
        <f t="shared" si="7"/>
        <v>0.46368715083798889</v>
      </c>
      <c r="AB24" s="49">
        <f t="shared" si="8"/>
        <v>543.99999999999943</v>
      </c>
      <c r="AC24" s="49">
        <f t="shared" si="9"/>
        <v>0.79882525697503592</v>
      </c>
      <c r="AD24" s="22"/>
    </row>
    <row r="25" spans="2:30" x14ac:dyDescent="0.25">
      <c r="B25" t="s">
        <v>419</v>
      </c>
      <c r="C25">
        <v>0.88322147651006766</v>
      </c>
      <c r="D25">
        <v>745</v>
      </c>
      <c r="E25">
        <v>0.75167785234899354</v>
      </c>
      <c r="F25">
        <v>745</v>
      </c>
      <c r="G25">
        <v>0.90032502708559037</v>
      </c>
      <c r="H25">
        <v>923</v>
      </c>
      <c r="I25">
        <v>0.55906593406593441</v>
      </c>
      <c r="J25">
        <v>728</v>
      </c>
      <c r="K25">
        <v>0.82197802197802228</v>
      </c>
      <c r="L25">
        <v>910</v>
      </c>
      <c r="N25" s="107">
        <f>VALUE(FIXED(IF(D25&lt;N!$C$2,"",'2012'!C25*100),1))</f>
        <v>88.3</v>
      </c>
      <c r="O25" s="107">
        <f>VALUE(FIXED(IF(F25&lt;N!$C$2,"",'2012'!E25*100),1))</f>
        <v>75.2</v>
      </c>
      <c r="P25" s="107">
        <f>VALUE(FIXED(IF(H25&lt;N!$C$2,"",'2012'!G25*100),1))</f>
        <v>90</v>
      </c>
      <c r="Q25" s="107">
        <f>VALUE(FIXED(IF(J25&lt;N!$C$2,"",'2012'!I25*100),1))</f>
        <v>55.9</v>
      </c>
      <c r="R25" s="107">
        <f>VALUE(FIXED(IF(L25&lt;N!$C$2,"",'2012'!K25*100),1))</f>
        <v>82.2</v>
      </c>
      <c r="S25" s="22"/>
      <c r="T25" s="49">
        <f t="shared" si="0"/>
        <v>658.00000000000045</v>
      </c>
      <c r="U25" s="49">
        <f t="shared" si="1"/>
        <v>0.88322147651006777</v>
      </c>
      <c r="V25" s="49">
        <f t="shared" si="2"/>
        <v>560.00000000000023</v>
      </c>
      <c r="W25" s="49">
        <f t="shared" si="3"/>
        <v>0.75167785234899365</v>
      </c>
      <c r="X25" s="49">
        <f t="shared" si="4"/>
        <v>830.99999999999989</v>
      </c>
      <c r="Y25" s="49">
        <f t="shared" si="5"/>
        <v>0.90032502708559037</v>
      </c>
      <c r="Z25" s="49">
        <f t="shared" si="6"/>
        <v>407.00000000000023</v>
      </c>
      <c r="AA25" s="49">
        <f t="shared" si="7"/>
        <v>0.55906593406593441</v>
      </c>
      <c r="AB25" s="49">
        <f t="shared" si="8"/>
        <v>748.00000000000023</v>
      </c>
      <c r="AC25" s="49">
        <f t="shared" si="9"/>
        <v>0.82197802197802228</v>
      </c>
      <c r="AD25" s="22"/>
    </row>
    <row r="26" spans="2:30" x14ac:dyDescent="0.25">
      <c r="B26" t="s">
        <v>420</v>
      </c>
      <c r="C26">
        <v>0.87499999999999956</v>
      </c>
      <c r="D26">
        <v>736</v>
      </c>
      <c r="E26">
        <v>0.70884353741496597</v>
      </c>
      <c r="F26">
        <v>735</v>
      </c>
      <c r="G26">
        <v>0.87343096234309636</v>
      </c>
      <c r="H26">
        <v>956</v>
      </c>
      <c r="I26">
        <v>0.50828729281767981</v>
      </c>
      <c r="J26">
        <v>724</v>
      </c>
      <c r="K26">
        <v>0.84778012684989368</v>
      </c>
      <c r="L26">
        <v>946</v>
      </c>
      <c r="N26" s="107">
        <f>VALUE(FIXED(IF(D26&lt;N!$C$2,"",'2012'!C26*100),1))</f>
        <v>87.5</v>
      </c>
      <c r="O26" s="107">
        <f>VALUE(FIXED(IF(F26&lt;N!$C$2,"",'2012'!E26*100),1))</f>
        <v>70.900000000000006</v>
      </c>
      <c r="P26" s="107">
        <f>VALUE(FIXED(IF(H26&lt;N!$C$2,"",'2012'!G26*100),1))</f>
        <v>87.3</v>
      </c>
      <c r="Q26" s="107">
        <f>VALUE(FIXED(IF(J26&lt;N!$C$2,"",'2012'!I26*100),1))</f>
        <v>50.8</v>
      </c>
      <c r="R26" s="107">
        <f>VALUE(FIXED(IF(L26&lt;N!$C$2,"",'2012'!K26*100),1))</f>
        <v>84.8</v>
      </c>
      <c r="S26" s="22"/>
      <c r="T26" s="49">
        <f t="shared" si="0"/>
        <v>643.99999999999966</v>
      </c>
      <c r="U26" s="49">
        <f t="shared" si="1"/>
        <v>0.87499999999999956</v>
      </c>
      <c r="V26" s="49">
        <f t="shared" si="2"/>
        <v>521</v>
      </c>
      <c r="W26" s="49">
        <f t="shared" si="3"/>
        <v>0.70884353741496597</v>
      </c>
      <c r="X26" s="49">
        <f t="shared" si="4"/>
        <v>835.00000000000011</v>
      </c>
      <c r="Y26" s="49">
        <f t="shared" si="5"/>
        <v>0.87343096234309636</v>
      </c>
      <c r="Z26" s="49">
        <f t="shared" si="6"/>
        <v>368.00000000000017</v>
      </c>
      <c r="AA26" s="49">
        <f t="shared" si="7"/>
        <v>0.50828729281767981</v>
      </c>
      <c r="AB26" s="49">
        <f t="shared" si="8"/>
        <v>801.99999999999943</v>
      </c>
      <c r="AC26" s="49">
        <f t="shared" si="9"/>
        <v>0.84778012684989368</v>
      </c>
      <c r="AD26" s="22"/>
    </row>
    <row r="27" spans="2:30" x14ac:dyDescent="0.25">
      <c r="B27" t="s">
        <v>421</v>
      </c>
      <c r="C27">
        <v>0.83597883597883549</v>
      </c>
      <c r="D27">
        <v>1512</v>
      </c>
      <c r="E27">
        <v>0.55496688741721967</v>
      </c>
      <c r="F27">
        <v>1510</v>
      </c>
      <c r="G27">
        <v>0.81127197518097194</v>
      </c>
      <c r="H27">
        <v>1934</v>
      </c>
      <c r="I27">
        <v>0.56918882072256316</v>
      </c>
      <c r="J27">
        <v>1467</v>
      </c>
      <c r="K27">
        <v>0.84797947402180807</v>
      </c>
      <c r="L27">
        <v>1559</v>
      </c>
      <c r="N27" s="107">
        <f>VALUE(FIXED(IF(D27&lt;N!$C$2,"",'2012'!C27*100),1))</f>
        <v>83.6</v>
      </c>
      <c r="O27" s="107">
        <f>VALUE(FIXED(IF(F27&lt;N!$C$2,"",'2012'!E27*100),1))</f>
        <v>55.5</v>
      </c>
      <c r="P27" s="107">
        <f>VALUE(FIXED(IF(H27&lt;N!$C$2,"",'2012'!G27*100),1))</f>
        <v>81.099999999999994</v>
      </c>
      <c r="Q27" s="107">
        <f>VALUE(FIXED(IF(J27&lt;N!$C$2,"",'2012'!I27*100),1))</f>
        <v>56.9</v>
      </c>
      <c r="R27" s="107">
        <f>VALUE(FIXED(IF(L27&lt;N!$C$2,"",'2012'!K27*100),1))</f>
        <v>84.8</v>
      </c>
      <c r="S27" s="22"/>
      <c r="T27" s="49">
        <f t="shared" si="0"/>
        <v>1263.9999999999993</v>
      </c>
      <c r="U27" s="49">
        <f t="shared" si="1"/>
        <v>0.83597883597883549</v>
      </c>
      <c r="V27" s="49">
        <f t="shared" si="2"/>
        <v>838.00000000000171</v>
      </c>
      <c r="W27" s="49">
        <f t="shared" si="3"/>
        <v>0.55496688741721967</v>
      </c>
      <c r="X27" s="49">
        <f t="shared" si="4"/>
        <v>1568.9999999999998</v>
      </c>
      <c r="Y27" s="49">
        <f t="shared" si="5"/>
        <v>0.81127197518097194</v>
      </c>
      <c r="Z27" s="49">
        <f t="shared" si="6"/>
        <v>835.00000000000011</v>
      </c>
      <c r="AA27" s="49">
        <f t="shared" si="7"/>
        <v>0.56918882072256316</v>
      </c>
      <c r="AB27" s="49">
        <f t="shared" si="8"/>
        <v>1321.9999999999989</v>
      </c>
      <c r="AC27" s="49">
        <f t="shared" si="9"/>
        <v>0.84797947402180818</v>
      </c>
      <c r="AD27" s="22"/>
    </row>
    <row r="28" spans="2:30" x14ac:dyDescent="0.25">
      <c r="B28" t="s">
        <v>422</v>
      </c>
      <c r="C28">
        <v>0.85680047932893966</v>
      </c>
      <c r="D28">
        <v>1669</v>
      </c>
      <c r="E28">
        <v>0.53818400481058315</v>
      </c>
      <c r="F28">
        <v>1663</v>
      </c>
      <c r="G28">
        <v>0.82758620689654949</v>
      </c>
      <c r="H28">
        <v>2175</v>
      </c>
      <c r="I28">
        <v>0.53908188585608041</v>
      </c>
      <c r="J28">
        <v>1612</v>
      </c>
      <c r="K28">
        <v>0.8130681818181823</v>
      </c>
      <c r="L28">
        <v>1760</v>
      </c>
      <c r="N28" s="107">
        <f>VALUE(FIXED(IF(D28&lt;N!$C$2,"",'2012'!C28*100),1))</f>
        <v>85.7</v>
      </c>
      <c r="O28" s="107">
        <f>VALUE(FIXED(IF(F28&lt;N!$C$2,"",'2012'!E28*100),1))</f>
        <v>53.8</v>
      </c>
      <c r="P28" s="107">
        <f>VALUE(FIXED(IF(H28&lt;N!$C$2,"",'2012'!G28*100),1))</f>
        <v>82.8</v>
      </c>
      <c r="Q28" s="107">
        <f>VALUE(FIXED(IF(J28&lt;N!$C$2,"",'2012'!I28*100),1))</f>
        <v>53.9</v>
      </c>
      <c r="R28" s="107">
        <f>VALUE(FIXED(IF(L28&lt;N!$C$2,"",'2012'!K28*100),1))</f>
        <v>81.3</v>
      </c>
      <c r="S28" s="22"/>
      <c r="T28" s="49">
        <f t="shared" si="0"/>
        <v>1430.0000000000002</v>
      </c>
      <c r="U28" s="49">
        <f t="shared" si="1"/>
        <v>0.85680047932893966</v>
      </c>
      <c r="V28" s="49">
        <f t="shared" si="2"/>
        <v>894.99999999999977</v>
      </c>
      <c r="W28" s="49">
        <f t="shared" si="3"/>
        <v>0.53818400481058315</v>
      </c>
      <c r="X28" s="49">
        <f t="shared" si="4"/>
        <v>1799.9999999999952</v>
      </c>
      <c r="Y28" s="49">
        <f t="shared" si="5"/>
        <v>0.82758620689654949</v>
      </c>
      <c r="Z28" s="49">
        <f t="shared" si="6"/>
        <v>869.00000000000159</v>
      </c>
      <c r="AA28" s="49">
        <f t="shared" si="7"/>
        <v>0.53908188585608041</v>
      </c>
      <c r="AB28" s="49">
        <f t="shared" si="8"/>
        <v>1431.0000000000009</v>
      </c>
      <c r="AC28" s="49">
        <f t="shared" si="9"/>
        <v>0.8130681818181823</v>
      </c>
      <c r="AD28" s="22"/>
    </row>
    <row r="29" spans="2:30" x14ac:dyDescent="0.25">
      <c r="B29" t="s">
        <v>423</v>
      </c>
      <c r="C29">
        <v>0.84466800804829201</v>
      </c>
      <c r="D29">
        <v>4970</v>
      </c>
      <c r="E29">
        <v>0.61217496472485378</v>
      </c>
      <c r="F29">
        <v>4961</v>
      </c>
      <c r="G29">
        <v>0.80072793448589807</v>
      </c>
      <c r="H29">
        <v>5495</v>
      </c>
      <c r="I29">
        <v>0.51262574420036899</v>
      </c>
      <c r="J29">
        <v>4871</v>
      </c>
      <c r="K29">
        <v>0.82265609111246807</v>
      </c>
      <c r="L29">
        <v>4917</v>
      </c>
      <c r="N29" s="107">
        <f>VALUE(FIXED(IF(D29&lt;N!$C$2,"",'2012'!C29*100),1))</f>
        <v>84.5</v>
      </c>
      <c r="O29" s="107">
        <f>VALUE(FIXED(IF(F29&lt;N!$C$2,"",'2012'!E29*100),1))</f>
        <v>61.2</v>
      </c>
      <c r="P29" s="107">
        <f>VALUE(FIXED(IF(H29&lt;N!$C$2,"",'2012'!G29*100),1))</f>
        <v>80.099999999999994</v>
      </c>
      <c r="Q29" s="107">
        <f>VALUE(FIXED(IF(J29&lt;N!$C$2,"",'2012'!I29*100),1))</f>
        <v>51.3</v>
      </c>
      <c r="R29" s="107">
        <f>VALUE(FIXED(IF(L29&lt;N!$C$2,"",'2012'!K29*100),1))</f>
        <v>82.3</v>
      </c>
      <c r="S29" s="22"/>
      <c r="T29" s="49">
        <f t="shared" si="0"/>
        <v>4198.0000000000109</v>
      </c>
      <c r="U29" s="49">
        <f t="shared" si="1"/>
        <v>0.8446680080482919</v>
      </c>
      <c r="V29" s="49">
        <f t="shared" si="2"/>
        <v>3036.9999999999995</v>
      </c>
      <c r="W29" s="49">
        <f t="shared" si="3"/>
        <v>0.61217496472485378</v>
      </c>
      <c r="X29" s="49">
        <f t="shared" si="4"/>
        <v>4400.00000000001</v>
      </c>
      <c r="Y29" s="49">
        <f t="shared" si="5"/>
        <v>0.80072793448589807</v>
      </c>
      <c r="Z29" s="49">
        <f t="shared" si="6"/>
        <v>2496.9999999999973</v>
      </c>
      <c r="AA29" s="49">
        <f t="shared" si="7"/>
        <v>0.51262574420036899</v>
      </c>
      <c r="AB29" s="49">
        <f t="shared" si="8"/>
        <v>4045.0000000000055</v>
      </c>
      <c r="AC29" s="49">
        <f t="shared" si="9"/>
        <v>0.82265609111246807</v>
      </c>
      <c r="AD29" s="22"/>
    </row>
    <row r="30" spans="2:30" x14ac:dyDescent="0.25">
      <c r="B30" t="s">
        <v>424</v>
      </c>
      <c r="C30">
        <v>0.76134969325153268</v>
      </c>
      <c r="D30">
        <v>1630</v>
      </c>
      <c r="E30">
        <v>0.46650276582667555</v>
      </c>
      <c r="F30">
        <v>1627</v>
      </c>
      <c r="G30">
        <v>0.76458752515090433</v>
      </c>
      <c r="H30">
        <v>1988</v>
      </c>
      <c r="I30">
        <v>0.57672955974842877</v>
      </c>
      <c r="J30">
        <v>1590</v>
      </c>
      <c r="K30">
        <v>0.82029950083194725</v>
      </c>
      <c r="L30">
        <v>1803</v>
      </c>
      <c r="N30" s="107">
        <f>VALUE(FIXED(IF(D30&lt;N!$C$2,"",'2012'!C30*100),1))</f>
        <v>76.099999999999994</v>
      </c>
      <c r="O30" s="107">
        <f>VALUE(FIXED(IF(F30&lt;N!$C$2,"",'2012'!E30*100),1))</f>
        <v>46.7</v>
      </c>
      <c r="P30" s="107">
        <f>VALUE(FIXED(IF(H30&lt;N!$C$2,"",'2012'!G30*100),1))</f>
        <v>76.5</v>
      </c>
      <c r="Q30" s="107">
        <f>VALUE(FIXED(IF(J30&lt;N!$C$2,"",'2012'!I30*100),1))</f>
        <v>57.7</v>
      </c>
      <c r="R30" s="107">
        <f>VALUE(FIXED(IF(L30&lt;N!$C$2,"",'2012'!K30*100),1))</f>
        <v>82</v>
      </c>
      <c r="S30" s="22"/>
      <c r="T30" s="49">
        <f t="shared" si="0"/>
        <v>1240.9999999999982</v>
      </c>
      <c r="U30" s="49">
        <f t="shared" si="1"/>
        <v>0.76134969325153268</v>
      </c>
      <c r="V30" s="49">
        <f t="shared" si="2"/>
        <v>759.00000000000114</v>
      </c>
      <c r="W30" s="49">
        <f t="shared" si="3"/>
        <v>0.46650276582667555</v>
      </c>
      <c r="X30" s="49">
        <f t="shared" si="4"/>
        <v>1519.9999999999977</v>
      </c>
      <c r="Y30" s="49">
        <f t="shared" si="5"/>
        <v>0.76458752515090433</v>
      </c>
      <c r="Z30" s="49">
        <f t="shared" si="6"/>
        <v>917.00000000000171</v>
      </c>
      <c r="AA30" s="49">
        <f t="shared" si="7"/>
        <v>0.57672955974842877</v>
      </c>
      <c r="AB30" s="49">
        <f t="shared" si="8"/>
        <v>1479.0000000000009</v>
      </c>
      <c r="AC30" s="49">
        <f t="shared" si="9"/>
        <v>0.82029950083194725</v>
      </c>
      <c r="AD30" s="22"/>
    </row>
    <row r="31" spans="2:30" x14ac:dyDescent="0.25">
      <c r="B31" t="s">
        <v>425</v>
      </c>
      <c r="C31">
        <v>0.79839972169073048</v>
      </c>
      <c r="D31">
        <v>5749</v>
      </c>
      <c r="E31">
        <v>0.53082969432314342</v>
      </c>
      <c r="F31">
        <v>5725</v>
      </c>
      <c r="G31">
        <v>0.76546350771187666</v>
      </c>
      <c r="H31">
        <v>6289</v>
      </c>
      <c r="I31">
        <v>0.52194860813704425</v>
      </c>
      <c r="J31">
        <v>5604</v>
      </c>
      <c r="K31">
        <v>0.82284624718321842</v>
      </c>
      <c r="L31">
        <v>5769</v>
      </c>
      <c r="N31" s="107">
        <f>VALUE(FIXED(IF(D31&lt;N!$C$2,"",'2012'!C31*100),1))</f>
        <v>79.8</v>
      </c>
      <c r="O31" s="107">
        <f>VALUE(FIXED(IF(F31&lt;N!$C$2,"",'2012'!E31*100),1))</f>
        <v>53.1</v>
      </c>
      <c r="P31" s="107">
        <f>VALUE(FIXED(IF(H31&lt;N!$C$2,"",'2012'!G31*100),1))</f>
        <v>76.5</v>
      </c>
      <c r="Q31" s="107">
        <f>VALUE(FIXED(IF(J31&lt;N!$C$2,"",'2012'!I31*100),1))</f>
        <v>52.2</v>
      </c>
      <c r="R31" s="107">
        <f>VALUE(FIXED(IF(L31&lt;N!$C$2,"",'2012'!K31*100),1))</f>
        <v>82.3</v>
      </c>
      <c r="S31" s="22"/>
      <c r="T31" s="49">
        <f t="shared" si="0"/>
        <v>4590.0000000000091</v>
      </c>
      <c r="U31" s="49">
        <f t="shared" si="1"/>
        <v>0.79839972169073037</v>
      </c>
      <c r="V31" s="49">
        <f t="shared" si="2"/>
        <v>3038.9999999999959</v>
      </c>
      <c r="W31" s="49">
        <f t="shared" si="3"/>
        <v>0.53082969432314342</v>
      </c>
      <c r="X31" s="49">
        <f t="shared" si="4"/>
        <v>4813.9999999999927</v>
      </c>
      <c r="Y31" s="49">
        <f t="shared" si="5"/>
        <v>0.76546350771187677</v>
      </c>
      <c r="Z31" s="49">
        <f t="shared" si="6"/>
        <v>2924.9999999999959</v>
      </c>
      <c r="AA31" s="49">
        <f t="shared" si="7"/>
        <v>0.52194860813704425</v>
      </c>
      <c r="AB31" s="49">
        <f t="shared" si="8"/>
        <v>4746.9999999999873</v>
      </c>
      <c r="AC31" s="49">
        <f t="shared" si="9"/>
        <v>0.82284624718321842</v>
      </c>
      <c r="AD31" s="22"/>
    </row>
    <row r="32" spans="2:30" x14ac:dyDescent="0.25">
      <c r="B32" t="s">
        <v>426</v>
      </c>
      <c r="C32">
        <v>0.82884097035040405</v>
      </c>
      <c r="D32">
        <v>742</v>
      </c>
      <c r="E32">
        <v>0.58728010825439814</v>
      </c>
      <c r="F32">
        <v>739</v>
      </c>
      <c r="G32">
        <v>0.78183831672203685</v>
      </c>
      <c r="H32">
        <v>903</v>
      </c>
      <c r="I32">
        <v>0.50138121546961334</v>
      </c>
      <c r="J32">
        <v>724</v>
      </c>
      <c r="K32">
        <v>0.79725085910652937</v>
      </c>
      <c r="L32">
        <v>873</v>
      </c>
      <c r="N32" s="107">
        <f>VALUE(FIXED(IF(D32&lt;N!$C$2,"",'2012'!C32*100),1))</f>
        <v>82.9</v>
      </c>
      <c r="O32" s="107">
        <f>VALUE(FIXED(IF(F32&lt;N!$C$2,"",'2012'!E32*100),1))</f>
        <v>58.7</v>
      </c>
      <c r="P32" s="107">
        <f>VALUE(FIXED(IF(H32&lt;N!$C$2,"",'2012'!G32*100),1))</f>
        <v>78.2</v>
      </c>
      <c r="Q32" s="107">
        <f>VALUE(FIXED(IF(J32&lt;N!$C$2,"",'2012'!I32*100),1))</f>
        <v>50.1</v>
      </c>
      <c r="R32" s="107">
        <f>VALUE(FIXED(IF(L32&lt;N!$C$2,"",'2012'!K32*100),1))</f>
        <v>79.7</v>
      </c>
      <c r="S32" s="22"/>
      <c r="T32" s="49">
        <f t="shared" si="0"/>
        <v>614.99999999999977</v>
      </c>
      <c r="U32" s="49">
        <f t="shared" si="1"/>
        <v>0.82884097035040405</v>
      </c>
      <c r="V32" s="49">
        <f t="shared" si="2"/>
        <v>434.00000000000023</v>
      </c>
      <c r="W32" s="49">
        <f t="shared" si="3"/>
        <v>0.58728010825439814</v>
      </c>
      <c r="X32" s="49">
        <f t="shared" si="4"/>
        <v>705.99999999999932</v>
      </c>
      <c r="Y32" s="49">
        <f t="shared" si="5"/>
        <v>0.78183831672203685</v>
      </c>
      <c r="Z32" s="49">
        <f t="shared" si="6"/>
        <v>363.00000000000006</v>
      </c>
      <c r="AA32" s="49">
        <f t="shared" si="7"/>
        <v>0.50138121546961334</v>
      </c>
      <c r="AB32" s="49">
        <f t="shared" si="8"/>
        <v>696.00000000000011</v>
      </c>
      <c r="AC32" s="49">
        <f t="shared" si="9"/>
        <v>0.79725085910652937</v>
      </c>
      <c r="AD32" s="22"/>
    </row>
    <row r="33" spans="1:30" x14ac:dyDescent="0.25">
      <c r="B33" t="s">
        <v>427</v>
      </c>
      <c r="C33">
        <v>0.80131926121371799</v>
      </c>
      <c r="D33">
        <v>3790</v>
      </c>
      <c r="E33">
        <v>0.5407191961924912</v>
      </c>
      <c r="F33">
        <v>3782</v>
      </c>
      <c r="G33">
        <v>0.78154289834174429</v>
      </c>
      <c r="H33">
        <v>4161</v>
      </c>
      <c r="I33">
        <v>0.55205811138014538</v>
      </c>
      <c r="J33">
        <v>3717</v>
      </c>
      <c r="K33">
        <v>0.83514211886304857</v>
      </c>
      <c r="L33">
        <v>3870</v>
      </c>
      <c r="N33" s="107">
        <f>VALUE(FIXED(IF(D33&lt;N!$C$2,"",'2012'!C33*100),1))</f>
        <v>80.099999999999994</v>
      </c>
      <c r="O33" s="107">
        <f>VALUE(FIXED(IF(F33&lt;N!$C$2,"",'2012'!E33*100),1))</f>
        <v>54.1</v>
      </c>
      <c r="P33" s="107">
        <f>VALUE(FIXED(IF(H33&lt;N!$C$2,"",'2012'!G33*100),1))</f>
        <v>78.2</v>
      </c>
      <c r="Q33" s="107">
        <f>VALUE(FIXED(IF(J33&lt;N!$C$2,"",'2012'!I33*100),1))</f>
        <v>55.2</v>
      </c>
      <c r="R33" s="107">
        <f>VALUE(FIXED(IF(L33&lt;N!$C$2,"",'2012'!K33*100),1))</f>
        <v>83.5</v>
      </c>
      <c r="S33" s="22"/>
      <c r="T33" s="49">
        <f t="shared" si="0"/>
        <v>3036.9999999999914</v>
      </c>
      <c r="U33" s="49">
        <f t="shared" si="1"/>
        <v>0.80131926121371799</v>
      </c>
      <c r="V33" s="49">
        <f t="shared" si="2"/>
        <v>2045.0000000000018</v>
      </c>
      <c r="W33" s="49">
        <f t="shared" si="3"/>
        <v>0.5407191961924912</v>
      </c>
      <c r="X33" s="49">
        <f t="shared" si="4"/>
        <v>3251.9999999999982</v>
      </c>
      <c r="Y33" s="49">
        <f t="shared" si="5"/>
        <v>0.78154289834174429</v>
      </c>
      <c r="Z33" s="49">
        <f t="shared" si="6"/>
        <v>2052.0000000000005</v>
      </c>
      <c r="AA33" s="49">
        <f t="shared" si="7"/>
        <v>0.55205811138014538</v>
      </c>
      <c r="AB33" s="49">
        <f t="shared" si="8"/>
        <v>3231.9999999999977</v>
      </c>
      <c r="AC33" s="49">
        <f t="shared" si="9"/>
        <v>0.83514211886304845</v>
      </c>
      <c r="AD33" s="22"/>
    </row>
    <row r="34" spans="1:30" x14ac:dyDescent="0.25">
      <c r="B34" t="s">
        <v>428</v>
      </c>
      <c r="C34">
        <v>0.76783004552352141</v>
      </c>
      <c r="D34">
        <v>659</v>
      </c>
      <c r="E34">
        <v>0.51371951219512202</v>
      </c>
      <c r="F34">
        <v>656</v>
      </c>
      <c r="G34">
        <v>0.72681704260651681</v>
      </c>
      <c r="H34">
        <v>798</v>
      </c>
      <c r="I34">
        <v>0.5285053929121728</v>
      </c>
      <c r="J34">
        <v>649</v>
      </c>
      <c r="K34">
        <v>0.82007822685788834</v>
      </c>
      <c r="L34">
        <v>767</v>
      </c>
      <c r="N34" s="107">
        <f>VALUE(FIXED(IF(D34&lt;N!$C$2,"",'2012'!C34*100),1))</f>
        <v>76.8</v>
      </c>
      <c r="O34" s="107">
        <f>VALUE(FIXED(IF(F34&lt;N!$C$2,"",'2012'!E34*100),1))</f>
        <v>51.4</v>
      </c>
      <c r="P34" s="107">
        <f>VALUE(FIXED(IF(H34&lt;N!$C$2,"",'2012'!G34*100),1))</f>
        <v>72.7</v>
      </c>
      <c r="Q34" s="107">
        <f>VALUE(FIXED(IF(J34&lt;N!$C$2,"",'2012'!I34*100),1))</f>
        <v>52.9</v>
      </c>
      <c r="R34" s="107">
        <f>VALUE(FIXED(IF(L34&lt;N!$C$2,"",'2012'!K34*100),1))</f>
        <v>82</v>
      </c>
      <c r="S34" s="22"/>
      <c r="T34" s="49">
        <f t="shared" si="0"/>
        <v>506.00000000000063</v>
      </c>
      <c r="U34" s="49">
        <f t="shared" si="1"/>
        <v>0.76783004552352141</v>
      </c>
      <c r="V34" s="49">
        <f t="shared" si="2"/>
        <v>337.00000000000006</v>
      </c>
      <c r="W34" s="49">
        <f t="shared" si="3"/>
        <v>0.51371951219512202</v>
      </c>
      <c r="X34" s="49">
        <f t="shared" si="4"/>
        <v>580.00000000000045</v>
      </c>
      <c r="Y34" s="49">
        <f t="shared" si="5"/>
        <v>0.72681704260651681</v>
      </c>
      <c r="Z34" s="49">
        <f t="shared" si="6"/>
        <v>343.00000000000017</v>
      </c>
      <c r="AA34" s="49">
        <f t="shared" si="7"/>
        <v>0.5285053929121728</v>
      </c>
      <c r="AB34" s="49">
        <f t="shared" si="8"/>
        <v>629.00000000000034</v>
      </c>
      <c r="AC34" s="49">
        <f t="shared" si="9"/>
        <v>0.82007822685788834</v>
      </c>
      <c r="AD34" s="22"/>
    </row>
    <row r="35" spans="1:30" x14ac:dyDescent="0.25">
      <c r="B35" t="s">
        <v>429</v>
      </c>
      <c r="C35">
        <v>0.83928571428571397</v>
      </c>
      <c r="D35">
        <v>504</v>
      </c>
      <c r="E35">
        <v>0.60521042084168319</v>
      </c>
      <c r="F35">
        <v>499</v>
      </c>
      <c r="G35">
        <v>0.84982332155477047</v>
      </c>
      <c r="H35">
        <v>566</v>
      </c>
      <c r="I35">
        <v>0.54032258064516114</v>
      </c>
      <c r="J35">
        <v>496</v>
      </c>
      <c r="K35">
        <v>0.80987202925045731</v>
      </c>
      <c r="L35">
        <v>547</v>
      </c>
      <c r="N35" s="107">
        <f>VALUE(FIXED(IF(D35&lt;N!$C$2,"",'2012'!C35*100),1))</f>
        <v>83.9</v>
      </c>
      <c r="O35" s="107">
        <f>VALUE(FIXED(IF(F35&lt;N!$C$2,"",'2012'!E35*100),1))</f>
        <v>60.5</v>
      </c>
      <c r="P35" s="107">
        <f>VALUE(FIXED(IF(H35&lt;N!$C$2,"",'2012'!G35*100),1))</f>
        <v>85</v>
      </c>
      <c r="Q35" s="107">
        <f>VALUE(FIXED(IF(J35&lt;N!$C$2,"",'2012'!I35*100),1))</f>
        <v>54</v>
      </c>
      <c r="R35" s="107">
        <f>VALUE(FIXED(IF(L35&lt;N!$C$2,"",'2012'!K35*100),1))</f>
        <v>81</v>
      </c>
      <c r="S35" s="22"/>
      <c r="T35" s="49">
        <f t="shared" si="0"/>
        <v>422.99999999999983</v>
      </c>
      <c r="U35" s="49">
        <f t="shared" si="1"/>
        <v>0.83928571428571397</v>
      </c>
      <c r="V35" s="49">
        <f t="shared" si="2"/>
        <v>301.99999999999989</v>
      </c>
      <c r="W35" s="49">
        <f t="shared" si="3"/>
        <v>0.60521042084168319</v>
      </c>
      <c r="X35" s="49">
        <f t="shared" si="4"/>
        <v>481.00000000000011</v>
      </c>
      <c r="Y35" s="49">
        <f t="shared" si="5"/>
        <v>0.84982332155477047</v>
      </c>
      <c r="Z35" s="49">
        <f t="shared" si="6"/>
        <v>267.99999999999994</v>
      </c>
      <c r="AA35" s="49">
        <f t="shared" si="7"/>
        <v>0.54032258064516114</v>
      </c>
      <c r="AB35" s="49">
        <f t="shared" si="8"/>
        <v>443.00000000000017</v>
      </c>
      <c r="AC35" s="49">
        <f t="shared" si="9"/>
        <v>0.80987202925045731</v>
      </c>
      <c r="AD35" s="22"/>
    </row>
    <row r="36" spans="1:30" x14ac:dyDescent="0.25">
      <c r="B36" t="s">
        <v>430</v>
      </c>
      <c r="C36">
        <v>0.82502977371973074</v>
      </c>
      <c r="D36">
        <v>10076</v>
      </c>
      <c r="E36">
        <v>0.53270934979587803</v>
      </c>
      <c r="F36">
        <v>10043</v>
      </c>
      <c r="G36">
        <v>0.85611100551226227</v>
      </c>
      <c r="H36">
        <v>10522</v>
      </c>
      <c r="I36">
        <v>0.54514776562020728</v>
      </c>
      <c r="J36">
        <v>9779</v>
      </c>
      <c r="K36">
        <v>0.82907580477674025</v>
      </c>
      <c r="L36">
        <v>9630</v>
      </c>
      <c r="N36" s="107">
        <f>VALUE(FIXED(IF(D36&lt;N!$C$2,"",'2012'!C36*100),1))</f>
        <v>82.5</v>
      </c>
      <c r="O36" s="107">
        <f>VALUE(FIXED(IF(F36&lt;N!$C$2,"",'2012'!E36*100),1))</f>
        <v>53.3</v>
      </c>
      <c r="P36" s="107">
        <f>VALUE(FIXED(IF(H36&lt;N!$C$2,"",'2012'!G36*100),1))</f>
        <v>85.6</v>
      </c>
      <c r="Q36" s="107">
        <f>VALUE(FIXED(IF(J36&lt;N!$C$2,"",'2012'!I36*100),1))</f>
        <v>54.5</v>
      </c>
      <c r="R36" s="107">
        <f>VALUE(FIXED(IF(L36&lt;N!$C$2,"",'2012'!K36*100),1))</f>
        <v>82.9</v>
      </c>
      <c r="S36" s="22"/>
      <c r="T36" s="49">
        <f t="shared" si="0"/>
        <v>8313.0000000000073</v>
      </c>
      <c r="U36" s="49">
        <f t="shared" si="1"/>
        <v>0.82502977371973074</v>
      </c>
      <c r="V36" s="49">
        <f t="shared" si="2"/>
        <v>5350.0000000000027</v>
      </c>
      <c r="W36" s="49">
        <f t="shared" si="3"/>
        <v>0.53270934979587803</v>
      </c>
      <c r="X36" s="49">
        <f t="shared" si="4"/>
        <v>9008.0000000000236</v>
      </c>
      <c r="Y36" s="49">
        <f t="shared" si="5"/>
        <v>0.85611100551226227</v>
      </c>
      <c r="Z36" s="49">
        <f t="shared" si="6"/>
        <v>5331.0000000000073</v>
      </c>
      <c r="AA36" s="49">
        <f t="shared" si="7"/>
        <v>0.54514776562020728</v>
      </c>
      <c r="AB36" s="49">
        <f t="shared" si="8"/>
        <v>7984.0000000000091</v>
      </c>
      <c r="AC36" s="49">
        <f t="shared" si="9"/>
        <v>0.82907580477674025</v>
      </c>
      <c r="AD36" s="22"/>
    </row>
    <row r="37" spans="1:30" x14ac:dyDescent="0.25">
      <c r="B37" t="s">
        <v>431</v>
      </c>
      <c r="C37">
        <v>0.78762306610407795</v>
      </c>
      <c r="D37">
        <v>711</v>
      </c>
      <c r="E37">
        <v>0.57102672292545709</v>
      </c>
      <c r="F37">
        <v>711</v>
      </c>
      <c r="G37">
        <v>0.8554070473876072</v>
      </c>
      <c r="H37">
        <v>823</v>
      </c>
      <c r="I37">
        <v>0.54692082111436957</v>
      </c>
      <c r="J37">
        <v>682</v>
      </c>
      <c r="K37">
        <v>0.82336578581362974</v>
      </c>
      <c r="L37">
        <v>719</v>
      </c>
      <c r="N37" s="107">
        <f>VALUE(FIXED(IF(D37&lt;N!$C$2,"",'2012'!C37*100),1))</f>
        <v>78.8</v>
      </c>
      <c r="O37" s="107">
        <f>VALUE(FIXED(IF(F37&lt;N!$C$2,"",'2012'!E37*100),1))</f>
        <v>57.1</v>
      </c>
      <c r="P37" s="107">
        <f>VALUE(FIXED(IF(H37&lt;N!$C$2,"",'2012'!G37*100),1))</f>
        <v>85.5</v>
      </c>
      <c r="Q37" s="107">
        <f>VALUE(FIXED(IF(J37&lt;N!$C$2,"",'2012'!I37*100),1))</f>
        <v>54.7</v>
      </c>
      <c r="R37" s="107">
        <f>VALUE(FIXED(IF(L37&lt;N!$C$2,"",'2012'!K37*100),1))</f>
        <v>82.3</v>
      </c>
      <c r="S37" s="22"/>
      <c r="T37" s="49">
        <f t="shared" si="0"/>
        <v>559.99999999999943</v>
      </c>
      <c r="U37" s="49">
        <f t="shared" si="1"/>
        <v>0.78762306610407795</v>
      </c>
      <c r="V37" s="49">
        <f t="shared" si="2"/>
        <v>406</v>
      </c>
      <c r="W37" s="49">
        <f t="shared" si="3"/>
        <v>0.57102672292545709</v>
      </c>
      <c r="X37" s="49">
        <f t="shared" si="4"/>
        <v>704.00000000000068</v>
      </c>
      <c r="Y37" s="49">
        <f t="shared" si="5"/>
        <v>0.8554070473876072</v>
      </c>
      <c r="Z37" s="49">
        <f t="shared" si="6"/>
        <v>373.00000000000006</v>
      </c>
      <c r="AA37" s="49">
        <f t="shared" si="7"/>
        <v>0.54692082111436957</v>
      </c>
      <c r="AB37" s="49">
        <f t="shared" si="8"/>
        <v>591.99999999999977</v>
      </c>
      <c r="AC37" s="49">
        <f t="shared" si="9"/>
        <v>0.82336578581362974</v>
      </c>
      <c r="AD37" s="22"/>
    </row>
    <row r="38" spans="1:30" x14ac:dyDescent="0.25">
      <c r="B38" t="s">
        <v>432</v>
      </c>
      <c r="C38">
        <v>0.84481725584182077</v>
      </c>
      <c r="D38">
        <v>1669</v>
      </c>
      <c r="E38">
        <v>0.52100840336134457</v>
      </c>
      <c r="F38">
        <v>1666</v>
      </c>
      <c r="G38">
        <v>0.81954887218045203</v>
      </c>
      <c r="H38">
        <v>2128</v>
      </c>
      <c r="I38">
        <v>0.55168195718654445</v>
      </c>
      <c r="J38">
        <v>1635</v>
      </c>
      <c r="K38">
        <v>0.79230333899264338</v>
      </c>
      <c r="L38">
        <v>1767</v>
      </c>
      <c r="N38" s="107">
        <f>VALUE(FIXED(IF(D38&lt;N!$C$2,"",'2012'!C38*100),1))</f>
        <v>84.5</v>
      </c>
      <c r="O38" s="107">
        <f>VALUE(FIXED(IF(F38&lt;N!$C$2,"",'2012'!E38*100),1))</f>
        <v>52.1</v>
      </c>
      <c r="P38" s="107">
        <f>VALUE(FIXED(IF(H38&lt;N!$C$2,"",'2012'!G38*100),1))</f>
        <v>82</v>
      </c>
      <c r="Q38" s="107">
        <f>VALUE(FIXED(IF(J38&lt;N!$C$2,"",'2012'!I38*100),1))</f>
        <v>55.2</v>
      </c>
      <c r="R38" s="107">
        <f>VALUE(FIXED(IF(L38&lt;N!$C$2,"",'2012'!K38*100),1))</f>
        <v>79.2</v>
      </c>
      <c r="S38" s="22"/>
      <c r="T38" s="49">
        <f t="shared" si="0"/>
        <v>1409.9999999999989</v>
      </c>
      <c r="U38" s="49">
        <f t="shared" si="1"/>
        <v>0.84481725584182077</v>
      </c>
      <c r="V38" s="49">
        <f t="shared" si="2"/>
        <v>868.00000000000011</v>
      </c>
      <c r="W38" s="49">
        <f t="shared" si="3"/>
        <v>0.52100840336134457</v>
      </c>
      <c r="X38" s="49">
        <f t="shared" si="4"/>
        <v>1744.0000000000018</v>
      </c>
      <c r="Y38" s="49">
        <f t="shared" si="5"/>
        <v>0.81954887218045203</v>
      </c>
      <c r="Z38" s="49">
        <f t="shared" si="6"/>
        <v>902.00000000000023</v>
      </c>
      <c r="AA38" s="49">
        <f t="shared" si="7"/>
        <v>0.55168195718654445</v>
      </c>
      <c r="AB38" s="49">
        <f t="shared" si="8"/>
        <v>1400.0000000000009</v>
      </c>
      <c r="AC38" s="49">
        <f t="shared" si="9"/>
        <v>0.79230333899264338</v>
      </c>
      <c r="AD38" s="22"/>
    </row>
    <row r="39" spans="1:30" x14ac:dyDescent="0.25">
      <c r="B39" t="s">
        <v>433</v>
      </c>
      <c r="C39">
        <v>0.85969387755102222</v>
      </c>
      <c r="D39">
        <v>3528</v>
      </c>
      <c r="E39">
        <v>0.54171396140749317</v>
      </c>
      <c r="F39">
        <v>3524</v>
      </c>
      <c r="G39">
        <v>0.87301587301587225</v>
      </c>
      <c r="H39">
        <v>4221</v>
      </c>
      <c r="I39">
        <v>0.56137289121582357</v>
      </c>
      <c r="J39">
        <v>3438</v>
      </c>
      <c r="K39">
        <v>0.86960907944514454</v>
      </c>
      <c r="L39">
        <v>3965</v>
      </c>
      <c r="N39" s="107">
        <f>VALUE(FIXED(IF(D39&lt;N!$C$2,"",'2012'!C39*100),1))</f>
        <v>86</v>
      </c>
      <c r="O39" s="107">
        <f>VALUE(FIXED(IF(F39&lt;N!$C$2,"",'2012'!E39*100),1))</f>
        <v>54.2</v>
      </c>
      <c r="P39" s="107">
        <f>VALUE(FIXED(IF(H39&lt;N!$C$2,"",'2012'!G39*100),1))</f>
        <v>87.3</v>
      </c>
      <c r="Q39" s="107">
        <f>VALUE(FIXED(IF(J39&lt;N!$C$2,"",'2012'!I39*100),1))</f>
        <v>56.1</v>
      </c>
      <c r="R39" s="107">
        <f>VALUE(FIXED(IF(L39&lt;N!$C$2,"",'2012'!K39*100),1))</f>
        <v>87</v>
      </c>
      <c r="S39" s="22"/>
      <c r="T39" s="49">
        <f t="shared" si="0"/>
        <v>3033.0000000000064</v>
      </c>
      <c r="U39" s="49">
        <f t="shared" si="1"/>
        <v>0.85969387755102222</v>
      </c>
      <c r="V39" s="49">
        <f t="shared" si="2"/>
        <v>1909.0000000000059</v>
      </c>
      <c r="W39" s="49">
        <f t="shared" si="3"/>
        <v>0.54171396140749317</v>
      </c>
      <c r="X39" s="49">
        <f t="shared" si="4"/>
        <v>3684.9999999999968</v>
      </c>
      <c r="Y39" s="49">
        <f t="shared" si="5"/>
        <v>0.87301587301587225</v>
      </c>
      <c r="Z39" s="49">
        <f t="shared" si="6"/>
        <v>1930.0000000000014</v>
      </c>
      <c r="AA39" s="49">
        <f t="shared" si="7"/>
        <v>0.56137289121582357</v>
      </c>
      <c r="AB39" s="49">
        <f t="shared" si="8"/>
        <v>3447.9999999999982</v>
      </c>
      <c r="AC39" s="49">
        <f t="shared" si="9"/>
        <v>0.86960907944514454</v>
      </c>
      <c r="AD39" s="22"/>
    </row>
    <row r="40" spans="1:30" x14ac:dyDescent="0.25">
      <c r="B40" t="s">
        <v>434</v>
      </c>
      <c r="C40">
        <v>0.81965361445783136</v>
      </c>
      <c r="D40">
        <v>2656</v>
      </c>
      <c r="E40">
        <v>0.49792217604835637</v>
      </c>
      <c r="F40">
        <v>2647</v>
      </c>
      <c r="G40">
        <v>0.79650793650793827</v>
      </c>
      <c r="H40">
        <v>3150</v>
      </c>
      <c r="I40">
        <v>0.52397660818713454</v>
      </c>
      <c r="J40">
        <v>2565</v>
      </c>
      <c r="K40">
        <v>0.80548628428927727</v>
      </c>
      <c r="L40">
        <v>2807</v>
      </c>
      <c r="N40" s="107">
        <f>VALUE(FIXED(IF(D40&lt;N!$C$2,"",'2012'!C40*100),1))</f>
        <v>82</v>
      </c>
      <c r="O40" s="107">
        <f>VALUE(FIXED(IF(F40&lt;N!$C$2,"",'2012'!E40*100),1))</f>
        <v>49.8</v>
      </c>
      <c r="P40" s="107">
        <f>VALUE(FIXED(IF(H40&lt;N!$C$2,"",'2012'!G40*100),1))</f>
        <v>79.7</v>
      </c>
      <c r="Q40" s="107">
        <f>VALUE(FIXED(IF(J40&lt;N!$C$2,"",'2012'!I40*100),1))</f>
        <v>52.4</v>
      </c>
      <c r="R40" s="107">
        <f>VALUE(FIXED(IF(L40&lt;N!$C$2,"",'2012'!K40*100),1))</f>
        <v>80.5</v>
      </c>
      <c r="S40" s="22"/>
      <c r="T40" s="49">
        <f t="shared" si="0"/>
        <v>2177</v>
      </c>
      <c r="U40" s="49">
        <f t="shared" si="1"/>
        <v>0.81965361445783136</v>
      </c>
      <c r="V40" s="49">
        <f t="shared" si="2"/>
        <v>1317.9999999999993</v>
      </c>
      <c r="W40" s="49">
        <f t="shared" si="3"/>
        <v>0.49792217604835637</v>
      </c>
      <c r="X40" s="49">
        <f t="shared" si="4"/>
        <v>2509.0000000000055</v>
      </c>
      <c r="Y40" s="49">
        <f t="shared" si="5"/>
        <v>0.79650793650793827</v>
      </c>
      <c r="Z40" s="49">
        <f t="shared" si="6"/>
        <v>1344</v>
      </c>
      <c r="AA40" s="49">
        <f t="shared" si="7"/>
        <v>0.52397660818713454</v>
      </c>
      <c r="AB40" s="49">
        <f t="shared" si="8"/>
        <v>2261.0000000000014</v>
      </c>
      <c r="AC40" s="49">
        <f t="shared" si="9"/>
        <v>0.80548628428927727</v>
      </c>
      <c r="AD40" s="22"/>
    </row>
    <row r="41" spans="1:30" x14ac:dyDescent="0.25">
      <c r="B41" t="s">
        <v>435</v>
      </c>
      <c r="C41">
        <v>0.83225806451612849</v>
      </c>
      <c r="D41">
        <v>465</v>
      </c>
      <c r="E41">
        <v>0.49130434782608645</v>
      </c>
      <c r="F41">
        <v>460</v>
      </c>
      <c r="G41">
        <v>0.82325581395348868</v>
      </c>
      <c r="H41">
        <v>645</v>
      </c>
      <c r="I41">
        <v>0.54845814977973573</v>
      </c>
      <c r="J41">
        <v>454</v>
      </c>
      <c r="K41">
        <v>0.8790035587188616</v>
      </c>
      <c r="L41">
        <v>562</v>
      </c>
      <c r="N41" s="107">
        <f>VALUE(FIXED(IF(D41&lt;N!$C$2,"",'2012'!C41*100),1))</f>
        <v>83.2</v>
      </c>
      <c r="O41" s="107">
        <f>VALUE(FIXED(IF(F41&lt;N!$C$2,"",'2012'!E41*100),1))</f>
        <v>49.1</v>
      </c>
      <c r="P41" s="107">
        <f>VALUE(FIXED(IF(H41&lt;N!$C$2,"",'2012'!G41*100),1))</f>
        <v>82.3</v>
      </c>
      <c r="Q41" s="107">
        <f>VALUE(FIXED(IF(J41&lt;N!$C$2,"",'2012'!I41*100),1))</f>
        <v>54.8</v>
      </c>
      <c r="R41" s="107">
        <f>VALUE(FIXED(IF(L41&lt;N!$C$2,"",'2012'!K41*100),1))</f>
        <v>87.9</v>
      </c>
      <c r="S41" s="22"/>
      <c r="T41" s="49">
        <f t="shared" si="0"/>
        <v>386.99999999999977</v>
      </c>
      <c r="U41" s="49">
        <f t="shared" si="1"/>
        <v>0.83225806451612849</v>
      </c>
      <c r="V41" s="49">
        <f t="shared" si="2"/>
        <v>225.99999999999977</v>
      </c>
      <c r="W41" s="49">
        <f t="shared" si="3"/>
        <v>0.49130434782608645</v>
      </c>
      <c r="X41" s="49">
        <f t="shared" si="4"/>
        <v>531.00000000000023</v>
      </c>
      <c r="Y41" s="49">
        <f t="shared" si="5"/>
        <v>0.82325581395348868</v>
      </c>
      <c r="Z41" s="49">
        <f t="shared" si="6"/>
        <v>249.00000000000003</v>
      </c>
      <c r="AA41" s="49">
        <f t="shared" si="7"/>
        <v>0.54845814977973573</v>
      </c>
      <c r="AB41" s="49">
        <f t="shared" si="8"/>
        <v>494.00000000000023</v>
      </c>
      <c r="AC41" s="49">
        <f t="shared" si="9"/>
        <v>0.8790035587188616</v>
      </c>
      <c r="AD41" s="22"/>
    </row>
    <row r="42" spans="1:30" x14ac:dyDescent="0.25">
      <c r="B42" t="s">
        <v>436</v>
      </c>
      <c r="C42">
        <v>0.7838926174496651</v>
      </c>
      <c r="D42">
        <v>745</v>
      </c>
      <c r="E42">
        <v>0.55421686746987897</v>
      </c>
      <c r="F42">
        <v>747</v>
      </c>
      <c r="G42">
        <v>0.74400000000000055</v>
      </c>
      <c r="H42">
        <v>875</v>
      </c>
      <c r="I42">
        <v>0.49653259361997221</v>
      </c>
      <c r="J42">
        <v>721</v>
      </c>
      <c r="K42">
        <v>0.79532163742690176</v>
      </c>
      <c r="L42">
        <v>855</v>
      </c>
      <c r="N42" s="107">
        <f>VALUE(FIXED(IF(D42&lt;N!$C$2,"",'2012'!C42*100),1))</f>
        <v>78.400000000000006</v>
      </c>
      <c r="O42" s="107">
        <f>VALUE(FIXED(IF(F42&lt;N!$C$2,"",'2012'!E42*100),1))</f>
        <v>55.4</v>
      </c>
      <c r="P42" s="107">
        <f>VALUE(FIXED(IF(H42&lt;N!$C$2,"",'2012'!G42*100),1))</f>
        <v>74.400000000000006</v>
      </c>
      <c r="Q42" s="107">
        <f>VALUE(FIXED(IF(J42&lt;N!$C$2,"",'2012'!I42*100),1))</f>
        <v>49.7</v>
      </c>
      <c r="R42" s="107">
        <f>VALUE(FIXED(IF(L42&lt;N!$C$2,"",'2012'!K42*100),1))</f>
        <v>79.5</v>
      </c>
      <c r="S42" s="22"/>
      <c r="T42" s="49">
        <f t="shared" si="0"/>
        <v>584.00000000000045</v>
      </c>
      <c r="U42" s="49">
        <f t="shared" si="1"/>
        <v>0.78389261744966499</v>
      </c>
      <c r="V42" s="49">
        <f t="shared" si="2"/>
        <v>413.9999999999996</v>
      </c>
      <c r="W42" s="49">
        <f t="shared" si="3"/>
        <v>0.55421686746987897</v>
      </c>
      <c r="X42" s="49">
        <f t="shared" si="4"/>
        <v>651.00000000000045</v>
      </c>
      <c r="Y42" s="49">
        <f t="shared" si="5"/>
        <v>0.74400000000000055</v>
      </c>
      <c r="Z42" s="49">
        <f t="shared" si="6"/>
        <v>357.99999999999994</v>
      </c>
      <c r="AA42" s="49">
        <f t="shared" si="7"/>
        <v>0.49653259361997221</v>
      </c>
      <c r="AB42" s="49">
        <f t="shared" si="8"/>
        <v>680.00000000000102</v>
      </c>
      <c r="AC42" s="49">
        <f t="shared" si="9"/>
        <v>0.79532163742690176</v>
      </c>
      <c r="AD42" s="22"/>
    </row>
    <row r="43" spans="1:30" x14ac:dyDescent="0.25">
      <c r="B43" t="s">
        <v>437</v>
      </c>
      <c r="C43">
        <v>0.83448275862068988</v>
      </c>
      <c r="D43">
        <v>145</v>
      </c>
      <c r="E43">
        <v>0.57894736842105288</v>
      </c>
      <c r="F43">
        <v>152</v>
      </c>
      <c r="G43">
        <v>0.84799999999999998</v>
      </c>
      <c r="H43">
        <v>250</v>
      </c>
      <c r="I43">
        <v>0.4866666666666668</v>
      </c>
      <c r="J43">
        <v>150</v>
      </c>
      <c r="K43">
        <v>0.82661290322580627</v>
      </c>
      <c r="L43">
        <v>248</v>
      </c>
      <c r="N43" s="107">
        <f>VALUE(FIXED(IF(D43&lt;N!$C$2,"",'2012'!C43*100),1))</f>
        <v>83.4</v>
      </c>
      <c r="O43" s="107">
        <f>VALUE(FIXED(IF(F43&lt;N!$C$2,"",'2012'!E43*100),1))</f>
        <v>57.9</v>
      </c>
      <c r="P43" s="107">
        <f>VALUE(FIXED(IF(H43&lt;N!$C$2,"",'2012'!G43*100),1))</f>
        <v>84.8</v>
      </c>
      <c r="Q43" s="107">
        <f>VALUE(FIXED(IF(J43&lt;N!$C$2,"",'2012'!I43*100),1))</f>
        <v>48.7</v>
      </c>
      <c r="R43" s="107">
        <f>VALUE(FIXED(IF(L43&lt;N!$C$2,"",'2012'!K43*100),1))</f>
        <v>82.7</v>
      </c>
      <c r="S43" s="22"/>
      <c r="T43" s="49">
        <f t="shared" si="0"/>
        <v>121.00000000000003</v>
      </c>
      <c r="U43" s="49">
        <f t="shared" si="1"/>
        <v>0.83448275862068988</v>
      </c>
      <c r="V43" s="49">
        <f t="shared" si="2"/>
        <v>88.000000000000043</v>
      </c>
      <c r="W43" s="49">
        <f t="shared" si="3"/>
        <v>0.57894736842105288</v>
      </c>
      <c r="X43" s="49">
        <f t="shared" si="4"/>
        <v>212</v>
      </c>
      <c r="Y43" s="49">
        <f t="shared" si="5"/>
        <v>0.84799999999999998</v>
      </c>
      <c r="Z43" s="49">
        <f t="shared" si="6"/>
        <v>73.000000000000014</v>
      </c>
      <c r="AA43" s="49">
        <f t="shared" si="7"/>
        <v>0.48666666666666675</v>
      </c>
      <c r="AB43" s="49">
        <f t="shared" si="8"/>
        <v>204.99999999999994</v>
      </c>
      <c r="AC43" s="49">
        <f t="shared" si="9"/>
        <v>0.82661290322580627</v>
      </c>
      <c r="AD43" s="22"/>
    </row>
    <row r="44" spans="1:30" x14ac:dyDescent="0.25">
      <c r="B44" t="s">
        <v>438</v>
      </c>
      <c r="C44">
        <v>0.79958677685950286</v>
      </c>
      <c r="D44">
        <v>2420</v>
      </c>
      <c r="E44">
        <v>0.58916011584609096</v>
      </c>
      <c r="F44">
        <v>2417</v>
      </c>
      <c r="G44">
        <v>0.80432470755051344</v>
      </c>
      <c r="H44">
        <v>2821</v>
      </c>
      <c r="I44">
        <v>0.47444021968736777</v>
      </c>
      <c r="J44">
        <v>2367</v>
      </c>
      <c r="K44">
        <v>0.76479076479076347</v>
      </c>
      <c r="L44">
        <v>2772</v>
      </c>
      <c r="N44" s="107">
        <f>VALUE(FIXED(IF(D44&lt;N!$C$2,"",'2012'!C44*100),1))</f>
        <v>80</v>
      </c>
      <c r="O44" s="107">
        <f>VALUE(FIXED(IF(F44&lt;N!$C$2,"",'2012'!E44*100),1))</f>
        <v>58.9</v>
      </c>
      <c r="P44" s="107">
        <f>VALUE(FIXED(IF(H44&lt;N!$C$2,"",'2012'!G44*100),1))</f>
        <v>80.400000000000006</v>
      </c>
      <c r="Q44" s="107">
        <f>VALUE(FIXED(IF(J44&lt;N!$C$2,"",'2012'!I44*100),1))</f>
        <v>47.4</v>
      </c>
      <c r="R44" s="107">
        <f>VALUE(FIXED(IF(L44&lt;N!$C$2,"",'2012'!K44*100),1))</f>
        <v>76.5</v>
      </c>
      <c r="S44" s="22"/>
      <c r="T44" s="49">
        <f t="shared" si="0"/>
        <v>1934.9999999999968</v>
      </c>
      <c r="U44" s="49">
        <f t="shared" si="1"/>
        <v>0.79958677685950286</v>
      </c>
      <c r="V44" s="49">
        <f t="shared" si="2"/>
        <v>1424.0000000000018</v>
      </c>
      <c r="W44" s="49">
        <f t="shared" si="3"/>
        <v>0.58916011584609096</v>
      </c>
      <c r="X44" s="49">
        <f t="shared" si="4"/>
        <v>2268.9999999999986</v>
      </c>
      <c r="Y44" s="49">
        <f t="shared" si="5"/>
        <v>0.80432470755051355</v>
      </c>
      <c r="Z44" s="49">
        <f t="shared" si="6"/>
        <v>1122.9999999999995</v>
      </c>
      <c r="AA44" s="49">
        <f t="shared" si="7"/>
        <v>0.47444021968736777</v>
      </c>
      <c r="AB44" s="49">
        <f t="shared" si="8"/>
        <v>2119.9999999999964</v>
      </c>
      <c r="AC44" s="49">
        <f t="shared" si="9"/>
        <v>0.76479076479076347</v>
      </c>
      <c r="AD44" s="22"/>
    </row>
    <row r="45" spans="1:30" x14ac:dyDescent="0.25">
      <c r="B45" t="s">
        <v>439</v>
      </c>
      <c r="C45">
        <v>0.80946601941747542</v>
      </c>
      <c r="D45">
        <v>824</v>
      </c>
      <c r="E45">
        <v>0.71393939393939421</v>
      </c>
      <c r="F45">
        <v>825</v>
      </c>
      <c r="G45">
        <v>0.85135135135135087</v>
      </c>
      <c r="H45">
        <v>1036</v>
      </c>
      <c r="I45">
        <v>0.4776119402985074</v>
      </c>
      <c r="J45">
        <v>804</v>
      </c>
      <c r="K45">
        <v>0.76518218623481793</v>
      </c>
      <c r="L45">
        <v>988</v>
      </c>
      <c r="N45" s="107">
        <f>VALUE(FIXED(IF(D45&lt;N!$C$2,"",'2012'!C45*100),1))</f>
        <v>80.900000000000006</v>
      </c>
      <c r="O45" s="107">
        <f>VALUE(FIXED(IF(F45&lt;N!$C$2,"",'2012'!E45*100),1))</f>
        <v>71.400000000000006</v>
      </c>
      <c r="P45" s="107">
        <f>VALUE(FIXED(IF(H45&lt;N!$C$2,"",'2012'!G45*100),1))</f>
        <v>85.1</v>
      </c>
      <c r="Q45" s="107">
        <f>VALUE(FIXED(IF(J45&lt;N!$C$2,"",'2012'!I45*100),1))</f>
        <v>47.8</v>
      </c>
      <c r="R45" s="107">
        <f>VALUE(FIXED(IF(L45&lt;N!$C$2,"",'2012'!K45*100),1))</f>
        <v>76.5</v>
      </c>
      <c r="S45" s="22"/>
      <c r="T45" s="49">
        <f t="shared" si="0"/>
        <v>666.99999999999977</v>
      </c>
      <c r="U45" s="49">
        <f t="shared" si="1"/>
        <v>0.80946601941747542</v>
      </c>
      <c r="V45" s="49">
        <f t="shared" si="2"/>
        <v>589.00000000000023</v>
      </c>
      <c r="W45" s="49">
        <f t="shared" si="3"/>
        <v>0.71393939393939421</v>
      </c>
      <c r="X45" s="49">
        <f t="shared" si="4"/>
        <v>881.99999999999955</v>
      </c>
      <c r="Y45" s="49">
        <f t="shared" si="5"/>
        <v>0.85135135135135087</v>
      </c>
      <c r="Z45" s="49">
        <f t="shared" si="6"/>
        <v>383.99999999999994</v>
      </c>
      <c r="AA45" s="49">
        <f t="shared" si="7"/>
        <v>0.4776119402985074</v>
      </c>
      <c r="AB45" s="49">
        <f t="shared" si="8"/>
        <v>756.00000000000011</v>
      </c>
      <c r="AC45" s="49">
        <f t="shared" si="9"/>
        <v>0.76518218623481793</v>
      </c>
      <c r="AD45" s="22"/>
    </row>
    <row r="46" spans="1:30" x14ac:dyDescent="0.25">
      <c r="B46" t="s">
        <v>440</v>
      </c>
      <c r="C46">
        <v>0.85250391236306922</v>
      </c>
      <c r="D46">
        <v>2556</v>
      </c>
      <c r="E46">
        <v>0.61577708006279241</v>
      </c>
      <c r="F46">
        <v>2548</v>
      </c>
      <c r="G46">
        <v>0.84562663185378717</v>
      </c>
      <c r="H46">
        <v>3064</v>
      </c>
      <c r="I46">
        <v>0.53140096618357424</v>
      </c>
      <c r="J46">
        <v>2484</v>
      </c>
      <c r="K46">
        <v>0.84746351633078487</v>
      </c>
      <c r="L46">
        <v>2878</v>
      </c>
      <c r="N46" s="107">
        <f>VALUE(FIXED(IF(D46&lt;N!$C$2,"",'2012'!C46*100),1))</f>
        <v>85.3</v>
      </c>
      <c r="O46" s="107">
        <f>VALUE(FIXED(IF(F46&lt;N!$C$2,"",'2012'!E46*100),1))</f>
        <v>61.6</v>
      </c>
      <c r="P46" s="107">
        <f>VALUE(FIXED(IF(H46&lt;N!$C$2,"",'2012'!G46*100),1))</f>
        <v>84.6</v>
      </c>
      <c r="Q46" s="107">
        <f>VALUE(FIXED(IF(J46&lt;N!$C$2,"",'2012'!I46*100),1))</f>
        <v>53.1</v>
      </c>
      <c r="R46" s="107">
        <f>VALUE(FIXED(IF(L46&lt;N!$C$2,"",'2012'!K46*100),1))</f>
        <v>84.7</v>
      </c>
      <c r="S46" s="22"/>
      <c r="T46" s="49">
        <f t="shared" si="0"/>
        <v>2179.000000000005</v>
      </c>
      <c r="U46" s="49">
        <f t="shared" si="1"/>
        <v>0.85250391236306922</v>
      </c>
      <c r="V46" s="49">
        <f t="shared" si="2"/>
        <v>1568.999999999995</v>
      </c>
      <c r="W46" s="49">
        <f t="shared" si="3"/>
        <v>0.61577708006279241</v>
      </c>
      <c r="X46" s="49">
        <f t="shared" si="4"/>
        <v>2591.0000000000041</v>
      </c>
      <c r="Y46" s="49">
        <f t="shared" si="5"/>
        <v>0.84562663185378728</v>
      </c>
      <c r="Z46" s="49">
        <f t="shared" si="6"/>
        <v>1319.9999999999984</v>
      </c>
      <c r="AA46" s="49">
        <f t="shared" si="7"/>
        <v>0.53140096618357424</v>
      </c>
      <c r="AB46" s="49">
        <f t="shared" si="8"/>
        <v>2438.9999999999986</v>
      </c>
      <c r="AC46" s="49">
        <f t="shared" si="9"/>
        <v>0.84746351633078476</v>
      </c>
      <c r="AD46" s="22"/>
    </row>
    <row r="47" spans="1:30" x14ac:dyDescent="0.25">
      <c r="B47" t="s">
        <v>441</v>
      </c>
      <c r="C47">
        <v>0.87378640776699013</v>
      </c>
      <c r="D47">
        <v>103</v>
      </c>
      <c r="E47">
        <v>0.57281553398058283</v>
      </c>
      <c r="F47">
        <v>103</v>
      </c>
      <c r="G47">
        <v>0.86486486486486469</v>
      </c>
      <c r="H47">
        <v>148</v>
      </c>
      <c r="I47">
        <v>0.6153846153846152</v>
      </c>
      <c r="J47">
        <v>104</v>
      </c>
      <c r="K47">
        <v>0.86363636363636354</v>
      </c>
      <c r="L47">
        <v>132</v>
      </c>
      <c r="N47" s="107">
        <f>VALUE(FIXED(IF(D47&lt;N!$C$2,"",'2012'!C47*100),1))</f>
        <v>87.4</v>
      </c>
      <c r="O47" s="107">
        <f>VALUE(FIXED(IF(F47&lt;N!$C$2,"",'2012'!E47*100),1))</f>
        <v>57.3</v>
      </c>
      <c r="P47" s="107">
        <f>VALUE(FIXED(IF(H47&lt;N!$C$2,"",'2012'!G47*100),1))</f>
        <v>86.5</v>
      </c>
      <c r="Q47" s="107">
        <f>VALUE(FIXED(IF(J47&lt;N!$C$2,"",'2012'!I47*100),1))</f>
        <v>61.5</v>
      </c>
      <c r="R47" s="107">
        <f>VALUE(FIXED(IF(L47&lt;N!$C$2,"",'2012'!K47*100),1))</f>
        <v>86.4</v>
      </c>
      <c r="S47" s="22"/>
      <c r="T47" s="49">
        <f t="shared" si="0"/>
        <v>89.999999999999986</v>
      </c>
      <c r="U47" s="49">
        <f t="shared" si="1"/>
        <v>0.87378640776699013</v>
      </c>
      <c r="V47" s="49">
        <f t="shared" si="2"/>
        <v>59.000000000000028</v>
      </c>
      <c r="W47" s="49">
        <f t="shared" si="3"/>
        <v>0.57281553398058283</v>
      </c>
      <c r="X47" s="49">
        <f t="shared" si="4"/>
        <v>127.99999999999997</v>
      </c>
      <c r="Y47" s="49">
        <f t="shared" si="5"/>
        <v>0.86486486486486469</v>
      </c>
      <c r="Z47" s="49">
        <f t="shared" si="6"/>
        <v>63.999999999999979</v>
      </c>
      <c r="AA47" s="49">
        <f t="shared" si="7"/>
        <v>0.6153846153846152</v>
      </c>
      <c r="AB47" s="49">
        <f t="shared" si="8"/>
        <v>113.99999999999999</v>
      </c>
      <c r="AC47" s="49">
        <f t="shared" si="9"/>
        <v>0.86363636363636354</v>
      </c>
      <c r="AD47" s="22"/>
    </row>
    <row r="48" spans="1:30" x14ac:dyDescent="0.25">
      <c r="A48" s="48"/>
      <c r="B48" s="48"/>
      <c r="C48" s="48">
        <f>U48</f>
        <v>0.8216294500016843</v>
      </c>
      <c r="D48" s="48">
        <f>SUM(D3:D47)</f>
        <v>89073</v>
      </c>
      <c r="E48" s="48">
        <f>W48</f>
        <v>0.57816000090052566</v>
      </c>
      <c r="F48" s="48">
        <f>SUM(F3:F47)</f>
        <v>88837</v>
      </c>
      <c r="G48" s="48">
        <f>Y48</f>
        <v>0.80577077734842395</v>
      </c>
      <c r="H48" s="48">
        <f>SUM(H3:H47)</f>
        <v>101962</v>
      </c>
      <c r="I48" s="48">
        <f>AA48</f>
        <v>0.52905839298455604</v>
      </c>
      <c r="J48" s="48">
        <f>SUM(J3:J47)</f>
        <v>86894</v>
      </c>
      <c r="K48" s="48">
        <f>AC48</f>
        <v>0.82282993939139704</v>
      </c>
      <c r="L48" s="48">
        <f>SUM(L3:L47)</f>
        <v>95366</v>
      </c>
      <c r="N48" s="50">
        <f>VALUE(FIXED(IF(D48&lt;N!$C$2,"",'2012'!C48*100),1))</f>
        <v>82.2</v>
      </c>
      <c r="O48" s="50">
        <f>VALUE(FIXED(IF(F48&lt;N!$C$2,"",'2012'!E48*100),1))</f>
        <v>57.8</v>
      </c>
      <c r="P48" s="50">
        <f>VALUE(FIXED(IF(H48&lt;N!$C$2,"",'2012'!G48*100),1))</f>
        <v>80.599999999999994</v>
      </c>
      <c r="Q48" s="50">
        <f>VALUE(FIXED(IF(J48&lt;N!$C$2,"",'2012'!I48*100),1))</f>
        <v>52.9</v>
      </c>
      <c r="R48" s="50">
        <f>VALUE(FIXED(IF(L48&lt;N!$C$2,"",'2012'!K48*100),1))</f>
        <v>82.3</v>
      </c>
      <c r="S48" s="22"/>
      <c r="T48" s="49">
        <f>SUM(T3:T47)</f>
        <v>73185.000000000029</v>
      </c>
      <c r="U48" s="49">
        <f t="shared" si="1"/>
        <v>0.8216294500016843</v>
      </c>
      <c r="V48" s="49">
        <f>SUM(V3:V47)</f>
        <v>51362</v>
      </c>
      <c r="W48" s="49">
        <f t="shared" si="3"/>
        <v>0.57816000090052566</v>
      </c>
      <c r="X48" s="49">
        <f>SUM(X3:X47)</f>
        <v>82158</v>
      </c>
      <c r="Y48" s="49">
        <f t="shared" si="5"/>
        <v>0.80577077734842395</v>
      </c>
      <c r="Z48" s="49">
        <f>SUM(Z3:Z47)</f>
        <v>45972.000000000015</v>
      </c>
      <c r="AA48" s="49">
        <f t="shared" si="7"/>
        <v>0.52905839298455604</v>
      </c>
      <c r="AB48" s="49">
        <f>SUM(AB3:AB47)</f>
        <v>78469.999999999971</v>
      </c>
      <c r="AC48" s="49">
        <f t="shared" si="9"/>
        <v>0.82282993939139704</v>
      </c>
      <c r="AD48" s="22"/>
    </row>
    <row r="49" s="22" customFormat="1" x14ac:dyDescent="0.25"/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10"/>
  <sheetViews>
    <sheetView workbookViewId="0"/>
  </sheetViews>
  <sheetFormatPr defaultRowHeight="15" x14ac:dyDescent="0.25"/>
  <cols>
    <col min="6" max="6" width="9.140625" style="22"/>
    <col min="12" max="12" width="9.140625" style="22"/>
  </cols>
  <sheetData>
    <row r="1" spans="1:11" x14ac:dyDescent="0.25">
      <c r="A1" s="19" t="s">
        <v>691</v>
      </c>
      <c r="B1" s="19"/>
      <c r="C1" s="19"/>
      <c r="D1" s="19"/>
      <c r="E1" s="19"/>
      <c r="G1" t="s">
        <v>168</v>
      </c>
      <c r="H1" t="s">
        <v>168</v>
      </c>
      <c r="I1" t="s">
        <v>168</v>
      </c>
      <c r="J1" t="s">
        <v>166</v>
      </c>
      <c r="K1" t="s">
        <v>167</v>
      </c>
    </row>
    <row r="2" spans="1:11" x14ac:dyDescent="0.25">
      <c r="A2" s="19"/>
      <c r="B2" s="19" t="s">
        <v>692</v>
      </c>
      <c r="C2" s="19"/>
      <c r="D2" s="19" t="s">
        <v>693</v>
      </c>
      <c r="E2" s="19"/>
      <c r="G2" t="s">
        <v>244</v>
      </c>
      <c r="H2" t="s">
        <v>245</v>
      </c>
      <c r="I2" t="s">
        <v>711</v>
      </c>
      <c r="J2">
        <v>0.81463572385542316</v>
      </c>
      <c r="K2">
        <v>64937</v>
      </c>
    </row>
    <row r="3" spans="1:11" x14ac:dyDescent="0.25">
      <c r="A3" s="19"/>
      <c r="B3" s="19" t="s">
        <v>694</v>
      </c>
      <c r="C3" s="19" t="s">
        <v>695</v>
      </c>
      <c r="D3" s="19" t="s">
        <v>450</v>
      </c>
      <c r="E3" s="19" t="s">
        <v>451</v>
      </c>
      <c r="H3" t="s">
        <v>246</v>
      </c>
      <c r="I3" t="s">
        <v>711</v>
      </c>
      <c r="J3">
        <v>0.75683890577507784</v>
      </c>
      <c r="K3">
        <v>43428</v>
      </c>
    </row>
    <row r="4" spans="1:11" x14ac:dyDescent="0.25">
      <c r="A4" s="19">
        <v>2008</v>
      </c>
      <c r="B4" s="19">
        <v>86</v>
      </c>
      <c r="C4" s="19">
        <v>86</v>
      </c>
      <c r="D4" s="19"/>
      <c r="E4" s="19"/>
      <c r="H4" t="s">
        <v>247</v>
      </c>
      <c r="I4" t="s">
        <v>711</v>
      </c>
      <c r="J4">
        <v>0.79147326166196852</v>
      </c>
      <c r="K4">
        <v>108365</v>
      </c>
    </row>
    <row r="5" spans="1:11" x14ac:dyDescent="0.25">
      <c r="A5" s="19">
        <v>2009</v>
      </c>
      <c r="B5" s="19">
        <v>87</v>
      </c>
      <c r="C5" s="19">
        <v>86</v>
      </c>
      <c r="D5" s="19"/>
      <c r="E5" s="19"/>
      <c r="G5" s="22"/>
      <c r="H5" s="22"/>
      <c r="I5" s="22"/>
      <c r="J5" s="22"/>
      <c r="K5" s="22"/>
    </row>
    <row r="6" spans="1:11" x14ac:dyDescent="0.25">
      <c r="A6" s="19">
        <v>2010</v>
      </c>
      <c r="B6" s="19">
        <v>87</v>
      </c>
      <c r="C6" s="19">
        <v>86</v>
      </c>
      <c r="D6" s="19"/>
      <c r="E6" s="19"/>
      <c r="G6" s="22"/>
      <c r="H6" s="22"/>
      <c r="I6" s="22"/>
      <c r="J6" s="22"/>
      <c r="K6" s="22"/>
    </row>
    <row r="7" spans="1:11" x14ac:dyDescent="0.25">
      <c r="A7" s="19">
        <v>2011</v>
      </c>
      <c r="B7" s="19">
        <v>87</v>
      </c>
      <c r="C7" s="19">
        <v>86</v>
      </c>
      <c r="D7" s="19">
        <v>81</v>
      </c>
      <c r="E7" s="19">
        <v>78</v>
      </c>
      <c r="G7" s="22"/>
      <c r="H7" s="22"/>
      <c r="I7" s="22"/>
      <c r="J7" s="22"/>
      <c r="K7" s="22"/>
    </row>
    <row r="8" spans="1:11" x14ac:dyDescent="0.25">
      <c r="A8" s="19">
        <v>2012</v>
      </c>
      <c r="B8" s="19">
        <v>88</v>
      </c>
      <c r="C8" s="19">
        <v>86</v>
      </c>
      <c r="D8" s="19">
        <v>83</v>
      </c>
      <c r="E8" s="19">
        <v>76</v>
      </c>
      <c r="G8" s="22"/>
      <c r="H8" s="22"/>
      <c r="I8" s="22"/>
      <c r="J8" s="22"/>
      <c r="K8" s="22"/>
    </row>
    <row r="9" spans="1:11" x14ac:dyDescent="0.25">
      <c r="A9" s="19">
        <v>2013</v>
      </c>
      <c r="B9" s="19">
        <v>88</v>
      </c>
      <c r="C9" s="19">
        <v>87</v>
      </c>
      <c r="D9" s="60">
        <f>J2*100</f>
        <v>81.463572385542321</v>
      </c>
      <c r="E9" s="60">
        <f>J3*100</f>
        <v>75.683890577507782</v>
      </c>
      <c r="G9" s="22"/>
      <c r="H9" s="22"/>
      <c r="I9" s="22"/>
      <c r="J9" s="22"/>
      <c r="K9" s="22"/>
    </row>
    <row r="10" spans="1:11" s="22" customFormat="1" x14ac:dyDescent="0.25"/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7"/>
  <sheetViews>
    <sheetView workbookViewId="0">
      <selection sqref="A1:E1"/>
    </sheetView>
  </sheetViews>
  <sheetFormatPr defaultRowHeight="15" x14ac:dyDescent="0.25"/>
  <sheetData>
    <row r="1" spans="1:15" x14ac:dyDescent="0.25">
      <c r="B1" t="s">
        <v>664</v>
      </c>
      <c r="C1" t="s">
        <v>665</v>
      </c>
      <c r="D1" t="s">
        <v>666</v>
      </c>
      <c r="E1" t="s">
        <v>667</v>
      </c>
      <c r="F1" t="s">
        <v>668</v>
      </c>
      <c r="G1" t="s">
        <v>669</v>
      </c>
      <c r="H1" t="s">
        <v>670</v>
      </c>
      <c r="I1" t="s">
        <v>671</v>
      </c>
      <c r="J1" t="s">
        <v>672</v>
      </c>
      <c r="K1" t="s">
        <v>673</v>
      </c>
      <c r="L1" t="s">
        <v>674</v>
      </c>
      <c r="M1" t="s">
        <v>675</v>
      </c>
      <c r="O1" s="22"/>
    </row>
    <row r="2" spans="1:15" x14ac:dyDescent="0.25">
      <c r="A2" t="s">
        <v>663</v>
      </c>
      <c r="O2" s="22"/>
    </row>
    <row r="3" spans="1:15" x14ac:dyDescent="0.25">
      <c r="A3" t="s">
        <v>676</v>
      </c>
      <c r="B3" t="s">
        <v>664</v>
      </c>
      <c r="C3">
        <v>1</v>
      </c>
      <c r="O3" s="22"/>
    </row>
    <row r="4" spans="1:15" x14ac:dyDescent="0.25">
      <c r="A4" t="s">
        <v>677</v>
      </c>
      <c r="B4" t="s">
        <v>664</v>
      </c>
      <c r="C4">
        <v>0.52729999999999999</v>
      </c>
      <c r="D4">
        <v>1</v>
      </c>
      <c r="O4" s="22"/>
    </row>
    <row r="5" spans="1:15" x14ac:dyDescent="0.25">
      <c r="A5" t="s">
        <v>393</v>
      </c>
      <c r="B5" t="s">
        <v>664</v>
      </c>
      <c r="C5">
        <v>0.70840000000000003</v>
      </c>
      <c r="D5">
        <v>0.46920000000000001</v>
      </c>
      <c r="E5">
        <v>1</v>
      </c>
      <c r="O5" s="22"/>
    </row>
    <row r="6" spans="1:15" x14ac:dyDescent="0.25">
      <c r="B6" t="s">
        <v>394</v>
      </c>
      <c r="C6" t="s">
        <v>664</v>
      </c>
      <c r="D6">
        <v>0.48099999999999998</v>
      </c>
      <c r="E6">
        <v>0.42620000000000002</v>
      </c>
      <c r="F6">
        <v>0.59350000000000003</v>
      </c>
      <c r="G6">
        <v>1</v>
      </c>
      <c r="O6" s="22"/>
    </row>
    <row r="7" spans="1:15" x14ac:dyDescent="0.25">
      <c r="A7" t="s">
        <v>678</v>
      </c>
      <c r="B7" t="s">
        <v>664</v>
      </c>
      <c r="C7">
        <v>0.48709999999999998</v>
      </c>
      <c r="D7">
        <v>0.35630000000000001</v>
      </c>
      <c r="E7">
        <v>0.59670000000000001</v>
      </c>
      <c r="F7">
        <v>0.50090000000000001</v>
      </c>
      <c r="G7">
        <v>1</v>
      </c>
      <c r="O7" s="22"/>
    </row>
    <row r="8" spans="1:15" x14ac:dyDescent="0.25">
      <c r="B8" t="s">
        <v>670</v>
      </c>
      <c r="C8" t="s">
        <v>664</v>
      </c>
      <c r="D8">
        <v>0.58889999999999998</v>
      </c>
      <c r="E8">
        <v>0.36699999999999999</v>
      </c>
      <c r="F8">
        <v>0.77280000000000004</v>
      </c>
      <c r="G8">
        <v>0.53280000000000005</v>
      </c>
      <c r="H8">
        <v>0.49809999999999999</v>
      </c>
      <c r="I8">
        <v>1</v>
      </c>
      <c r="O8" s="22"/>
    </row>
    <row r="9" spans="1:15" x14ac:dyDescent="0.25">
      <c r="B9" t="s">
        <v>671</v>
      </c>
      <c r="C9" t="s">
        <v>664</v>
      </c>
      <c r="D9">
        <v>0.79369999999999996</v>
      </c>
      <c r="E9">
        <v>0.4698</v>
      </c>
      <c r="F9">
        <v>0.66620000000000001</v>
      </c>
      <c r="G9">
        <v>0.46060000000000001</v>
      </c>
      <c r="H9">
        <v>0.49459999999999998</v>
      </c>
      <c r="I9">
        <v>0.68200000000000005</v>
      </c>
      <c r="J9">
        <v>1</v>
      </c>
      <c r="O9" s="22"/>
    </row>
    <row r="10" spans="1:15" x14ac:dyDescent="0.25">
      <c r="B10" t="s">
        <v>672</v>
      </c>
      <c r="C10" t="s">
        <v>664</v>
      </c>
      <c r="D10">
        <v>0.67249999999999999</v>
      </c>
      <c r="E10">
        <v>0.42970000000000003</v>
      </c>
      <c r="F10">
        <v>0.80010000000000003</v>
      </c>
      <c r="G10">
        <v>0.51929999999999998</v>
      </c>
      <c r="H10">
        <v>0.55020000000000002</v>
      </c>
      <c r="I10">
        <v>0.76480000000000004</v>
      </c>
      <c r="J10">
        <v>0.76270000000000004</v>
      </c>
      <c r="K10">
        <v>1</v>
      </c>
      <c r="O10" s="22"/>
    </row>
    <row r="11" spans="1:15" x14ac:dyDescent="0.25">
      <c r="B11" t="s">
        <v>673</v>
      </c>
      <c r="C11" t="s">
        <v>664</v>
      </c>
      <c r="D11">
        <v>0.50119999999999998</v>
      </c>
      <c r="E11">
        <v>0.31430000000000002</v>
      </c>
      <c r="F11">
        <v>0.62729999999999997</v>
      </c>
      <c r="G11">
        <v>0.44130000000000003</v>
      </c>
      <c r="H11">
        <v>0.44779999999999998</v>
      </c>
      <c r="I11">
        <v>0.68789999999999996</v>
      </c>
      <c r="J11">
        <v>0.60419999999999996</v>
      </c>
      <c r="K11">
        <v>0.68049999999999999</v>
      </c>
      <c r="L11">
        <v>1</v>
      </c>
      <c r="O11" s="22"/>
    </row>
    <row r="12" spans="1:15" x14ac:dyDescent="0.25">
      <c r="B12" t="s">
        <v>674</v>
      </c>
      <c r="C12" t="s">
        <v>664</v>
      </c>
      <c r="D12">
        <v>0.74739999999999995</v>
      </c>
      <c r="E12">
        <v>0.4642</v>
      </c>
      <c r="F12">
        <v>0.73509999999999998</v>
      </c>
      <c r="G12">
        <v>0.51400000000000001</v>
      </c>
      <c r="H12">
        <v>0.52039999999999997</v>
      </c>
      <c r="I12">
        <v>0.74429999999999996</v>
      </c>
      <c r="J12">
        <v>0.86</v>
      </c>
      <c r="K12">
        <v>0.83799999999999997</v>
      </c>
      <c r="L12">
        <v>0.63290000000000002</v>
      </c>
      <c r="M12">
        <v>1</v>
      </c>
      <c r="O12" s="22"/>
    </row>
    <row r="13" spans="1:15" x14ac:dyDescent="0.25">
      <c r="B13" t="s">
        <v>675</v>
      </c>
      <c r="C13" t="s">
        <v>664</v>
      </c>
      <c r="D13">
        <v>0.65229999999999999</v>
      </c>
      <c r="E13">
        <v>0.59789999999999999</v>
      </c>
      <c r="F13">
        <v>0.6583</v>
      </c>
      <c r="G13">
        <v>0.51790000000000003</v>
      </c>
      <c r="H13">
        <v>0.51449999999999996</v>
      </c>
      <c r="I13">
        <v>0.70220000000000005</v>
      </c>
      <c r="J13">
        <v>0.77159999999999995</v>
      </c>
      <c r="K13">
        <v>0.74229999999999996</v>
      </c>
      <c r="L13">
        <v>0.60109999999999997</v>
      </c>
      <c r="M13">
        <v>0.79520000000000002</v>
      </c>
      <c r="N13">
        <v>1</v>
      </c>
      <c r="O13" s="22"/>
    </row>
    <row r="14" spans="1:1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x14ac:dyDescent="0.25">
      <c r="A15" s="22"/>
      <c r="B15" s="22"/>
      <c r="C15" s="22" t="str">
        <f>'Table 12'!C2</f>
        <v>Skills Development</v>
      </c>
      <c r="D15" s="22" t="str">
        <f>'Table 12'!D2</f>
        <v>Learner Engagement</v>
      </c>
      <c r="E15" s="22" t="str">
        <f>'Table 12'!E2</f>
        <v>Teaching Quality</v>
      </c>
      <c r="F15" s="22" t="str">
        <f>'Table 12'!F2</f>
        <v>Student Support</v>
      </c>
      <c r="G15" s="22" t="str">
        <f>'Table 12'!G2</f>
        <v>Learning Resources</v>
      </c>
      <c r="H15" s="22"/>
      <c r="I15" s="22"/>
      <c r="J15" s="22"/>
      <c r="K15" s="22"/>
      <c r="L15" s="22"/>
      <c r="M15" s="22"/>
      <c r="N15" s="22"/>
      <c r="O15" s="22"/>
    </row>
    <row r="16" spans="1:15" x14ac:dyDescent="0.25">
      <c r="A16" s="22"/>
      <c r="B16" s="22"/>
      <c r="C16" s="56">
        <f>C3</f>
        <v>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2"/>
    </row>
    <row r="17" spans="1:15" x14ac:dyDescent="0.25">
      <c r="A17" s="22"/>
      <c r="B17" s="22"/>
      <c r="C17" s="56">
        <f>C4</f>
        <v>0.52729999999999999</v>
      </c>
      <c r="D17" s="56">
        <f>D4</f>
        <v>1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2"/>
    </row>
    <row r="18" spans="1:15" x14ac:dyDescent="0.25">
      <c r="A18" s="22"/>
      <c r="B18" s="22"/>
      <c r="C18" s="56">
        <f>C5</f>
        <v>0.70840000000000003</v>
      </c>
      <c r="D18" s="56">
        <f>D5</f>
        <v>0.46920000000000001</v>
      </c>
      <c r="E18" s="56">
        <f>E5</f>
        <v>1</v>
      </c>
      <c r="F18" s="54"/>
      <c r="G18" s="54"/>
      <c r="H18" s="54"/>
      <c r="I18" s="54"/>
      <c r="J18" s="54"/>
      <c r="K18" s="54"/>
      <c r="L18" s="54"/>
      <c r="M18" s="54"/>
      <c r="N18" s="54"/>
      <c r="O18" s="22"/>
    </row>
    <row r="19" spans="1:15" x14ac:dyDescent="0.25">
      <c r="A19" s="22"/>
      <c r="B19" s="22"/>
      <c r="C19" s="56">
        <f>D6</f>
        <v>0.48099999999999998</v>
      </c>
      <c r="D19" s="56">
        <f>E6</f>
        <v>0.42620000000000002</v>
      </c>
      <c r="E19" s="56">
        <f>F6</f>
        <v>0.59350000000000003</v>
      </c>
      <c r="F19" s="56">
        <f>G6</f>
        <v>1</v>
      </c>
      <c r="G19" s="54"/>
      <c r="H19" s="54"/>
      <c r="I19" s="54"/>
      <c r="J19" s="54"/>
      <c r="K19" s="54"/>
      <c r="L19" s="54"/>
      <c r="M19" s="54"/>
      <c r="N19" s="54"/>
      <c r="O19" s="22"/>
    </row>
    <row r="20" spans="1:15" x14ac:dyDescent="0.25">
      <c r="A20" s="22"/>
      <c r="B20" s="22"/>
      <c r="C20" s="56">
        <f>C7</f>
        <v>0.48709999999999998</v>
      </c>
      <c r="D20" s="56">
        <f>D7</f>
        <v>0.35630000000000001</v>
      </c>
      <c r="E20" s="56">
        <f>E7</f>
        <v>0.59670000000000001</v>
      </c>
      <c r="F20" s="56">
        <f>F7</f>
        <v>0.50090000000000001</v>
      </c>
      <c r="G20" s="56">
        <f>G7</f>
        <v>1</v>
      </c>
      <c r="H20" s="54"/>
      <c r="I20" s="54"/>
      <c r="J20" s="54"/>
      <c r="K20" s="54"/>
      <c r="L20" s="54"/>
      <c r="M20" s="54"/>
      <c r="N20" s="54"/>
      <c r="O20" s="22"/>
    </row>
    <row r="21" spans="1:15" x14ac:dyDescent="0.25">
      <c r="A21" s="22"/>
      <c r="B21" s="22" t="s">
        <v>679</v>
      </c>
      <c r="C21" s="55">
        <f t="shared" ref="C21:H26" si="0">D8</f>
        <v>0.58889999999999998</v>
      </c>
      <c r="D21" s="55">
        <f t="shared" si="0"/>
        <v>0.36699999999999999</v>
      </c>
      <c r="E21" s="55">
        <f t="shared" si="0"/>
        <v>0.77280000000000004</v>
      </c>
      <c r="F21" s="55">
        <f t="shared" si="0"/>
        <v>0.53280000000000005</v>
      </c>
      <c r="G21" s="55">
        <f t="shared" si="0"/>
        <v>0.49809999999999999</v>
      </c>
      <c r="H21" s="56">
        <f t="shared" si="0"/>
        <v>1</v>
      </c>
      <c r="I21" s="54"/>
      <c r="J21" s="54"/>
      <c r="K21" s="54"/>
      <c r="L21" s="54"/>
      <c r="M21" s="54"/>
      <c r="N21" s="54"/>
      <c r="O21" s="22"/>
    </row>
    <row r="22" spans="1:15" x14ac:dyDescent="0.25">
      <c r="A22" s="22"/>
      <c r="B22" s="22" t="s">
        <v>680</v>
      </c>
      <c r="C22" s="55">
        <f t="shared" si="0"/>
        <v>0.79369999999999996</v>
      </c>
      <c r="D22" s="55">
        <f t="shared" si="0"/>
        <v>0.4698</v>
      </c>
      <c r="E22" s="55">
        <f t="shared" si="0"/>
        <v>0.66620000000000001</v>
      </c>
      <c r="F22" s="55">
        <f t="shared" si="0"/>
        <v>0.46060000000000001</v>
      </c>
      <c r="G22" s="55">
        <f t="shared" si="0"/>
        <v>0.49459999999999998</v>
      </c>
      <c r="H22" s="56">
        <f t="shared" si="0"/>
        <v>0.68200000000000005</v>
      </c>
      <c r="I22" s="56">
        <f>J9</f>
        <v>1</v>
      </c>
      <c r="J22" s="54"/>
      <c r="K22" s="54"/>
      <c r="L22" s="54"/>
      <c r="M22" s="54"/>
      <c r="N22" s="54"/>
      <c r="O22" s="22"/>
    </row>
    <row r="23" spans="1:15" x14ac:dyDescent="0.25">
      <c r="A23" s="22"/>
      <c r="B23" s="22" t="s">
        <v>681</v>
      </c>
      <c r="C23" s="55">
        <f t="shared" si="0"/>
        <v>0.67249999999999999</v>
      </c>
      <c r="D23" s="55">
        <f t="shared" si="0"/>
        <v>0.42970000000000003</v>
      </c>
      <c r="E23" s="55">
        <f t="shared" si="0"/>
        <v>0.80010000000000003</v>
      </c>
      <c r="F23" s="55">
        <f t="shared" si="0"/>
        <v>0.51929999999999998</v>
      </c>
      <c r="G23" s="55">
        <f t="shared" si="0"/>
        <v>0.55020000000000002</v>
      </c>
      <c r="H23" s="56">
        <f t="shared" si="0"/>
        <v>0.76480000000000004</v>
      </c>
      <c r="I23" s="56">
        <f>J10</f>
        <v>0.76270000000000004</v>
      </c>
      <c r="J23" s="56">
        <f>K10</f>
        <v>1</v>
      </c>
      <c r="K23" s="54"/>
      <c r="L23" s="54"/>
      <c r="M23" s="54"/>
      <c r="N23" s="54"/>
      <c r="O23" s="22"/>
    </row>
    <row r="24" spans="1:15" x14ac:dyDescent="0.25">
      <c r="A24" s="22"/>
      <c r="B24" s="22" t="s">
        <v>682</v>
      </c>
      <c r="C24" s="55">
        <f t="shared" si="0"/>
        <v>0.50119999999999998</v>
      </c>
      <c r="D24" s="55">
        <f t="shared" si="0"/>
        <v>0.31430000000000002</v>
      </c>
      <c r="E24" s="55">
        <f t="shared" si="0"/>
        <v>0.62729999999999997</v>
      </c>
      <c r="F24" s="55">
        <f t="shared" si="0"/>
        <v>0.44130000000000003</v>
      </c>
      <c r="G24" s="55">
        <f t="shared" si="0"/>
        <v>0.44779999999999998</v>
      </c>
      <c r="H24" s="56">
        <f t="shared" si="0"/>
        <v>0.68789999999999996</v>
      </c>
      <c r="I24" s="56">
        <f>J11</f>
        <v>0.60419999999999996</v>
      </c>
      <c r="J24" s="56">
        <f>K11</f>
        <v>0.68049999999999999</v>
      </c>
      <c r="K24" s="56">
        <f>L11</f>
        <v>1</v>
      </c>
      <c r="L24" s="54"/>
      <c r="M24" s="54"/>
      <c r="N24" s="54"/>
      <c r="O24" s="22"/>
    </row>
    <row r="25" spans="1:15" x14ac:dyDescent="0.25">
      <c r="A25" s="22"/>
      <c r="B25" s="22" t="s">
        <v>683</v>
      </c>
      <c r="C25" s="55">
        <f t="shared" si="0"/>
        <v>0.74739999999999995</v>
      </c>
      <c r="D25" s="55">
        <f t="shared" si="0"/>
        <v>0.4642</v>
      </c>
      <c r="E25" s="55">
        <f t="shared" si="0"/>
        <v>0.73509999999999998</v>
      </c>
      <c r="F25" s="55">
        <f t="shared" si="0"/>
        <v>0.51400000000000001</v>
      </c>
      <c r="G25" s="55">
        <f t="shared" si="0"/>
        <v>0.52039999999999997</v>
      </c>
      <c r="H25" s="56">
        <f t="shared" si="0"/>
        <v>0.74429999999999996</v>
      </c>
      <c r="I25" s="56">
        <f>J12</f>
        <v>0.86</v>
      </c>
      <c r="J25" s="56">
        <f>K12</f>
        <v>0.83799999999999997</v>
      </c>
      <c r="K25" s="56">
        <f>L12</f>
        <v>0.63290000000000002</v>
      </c>
      <c r="L25" s="56">
        <f>M12</f>
        <v>1</v>
      </c>
      <c r="M25" s="54"/>
      <c r="N25" s="54"/>
      <c r="O25" s="22"/>
    </row>
    <row r="26" spans="1:15" x14ac:dyDescent="0.25">
      <c r="A26" s="22"/>
      <c r="B26" s="22" t="s">
        <v>684</v>
      </c>
      <c r="C26" s="55">
        <f t="shared" si="0"/>
        <v>0.65229999999999999</v>
      </c>
      <c r="D26" s="55">
        <f t="shared" si="0"/>
        <v>0.59789999999999999</v>
      </c>
      <c r="E26" s="55">
        <f t="shared" si="0"/>
        <v>0.6583</v>
      </c>
      <c r="F26" s="55">
        <f t="shared" si="0"/>
        <v>0.51790000000000003</v>
      </c>
      <c r="G26" s="55">
        <f t="shared" si="0"/>
        <v>0.51449999999999996</v>
      </c>
      <c r="H26" s="56">
        <f t="shared" si="0"/>
        <v>0.70220000000000005</v>
      </c>
      <c r="I26" s="56">
        <f>J13</f>
        <v>0.77159999999999995</v>
      </c>
      <c r="J26" s="56">
        <f>K13</f>
        <v>0.74229999999999996</v>
      </c>
      <c r="K26" s="56">
        <f>L13</f>
        <v>0.60109999999999997</v>
      </c>
      <c r="L26" s="56">
        <f>M13</f>
        <v>0.79520000000000002</v>
      </c>
      <c r="M26" s="56">
        <f>N13</f>
        <v>1</v>
      </c>
      <c r="N26" s="54"/>
      <c r="O26" s="22"/>
    </row>
    <row r="27" spans="1:1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sqref="A1:H1"/>
    </sheetView>
  </sheetViews>
  <sheetFormatPr defaultRowHeight="12" x14ac:dyDescent="0.25"/>
  <cols>
    <col min="1" max="1" width="32.140625" style="3" customWidth="1"/>
    <col min="2" max="3" width="7.140625" style="4" customWidth="1"/>
    <col min="4" max="4" width="32.140625" style="3" customWidth="1"/>
    <col min="5" max="6" width="7.140625" style="3" customWidth="1"/>
    <col min="7" max="16384" width="9.140625" style="3"/>
  </cols>
  <sheetData>
    <row r="1" spans="1:6" x14ac:dyDescent="0.25">
      <c r="A1" s="125" t="s">
        <v>825</v>
      </c>
      <c r="B1" s="125"/>
      <c r="C1" s="125"/>
      <c r="D1" s="125"/>
      <c r="E1" s="125"/>
      <c r="F1" s="125"/>
    </row>
    <row r="2" spans="1:6" s="4" customFormat="1" x14ac:dyDescent="0.25">
      <c r="A2" s="15" t="s">
        <v>656</v>
      </c>
      <c r="B2" s="15">
        <v>2012</v>
      </c>
      <c r="C2" s="15">
        <v>2013</v>
      </c>
      <c r="D2" s="15" t="s">
        <v>656</v>
      </c>
      <c r="E2" s="15">
        <v>2012</v>
      </c>
      <c r="F2" s="15">
        <v>2013</v>
      </c>
    </row>
    <row r="3" spans="1:6" x14ac:dyDescent="0.25">
      <c r="A3" s="5" t="s">
        <v>635</v>
      </c>
      <c r="B3" s="103">
        <v>45.1</v>
      </c>
      <c r="C3" s="103">
        <v>50.5</v>
      </c>
      <c r="D3" s="5" t="s">
        <v>616</v>
      </c>
      <c r="E3" s="103">
        <v>34.5</v>
      </c>
      <c r="F3" s="103">
        <v>29.2</v>
      </c>
    </row>
    <row r="4" spans="1:6" x14ac:dyDescent="0.25">
      <c r="A4" s="5" t="s">
        <v>636</v>
      </c>
      <c r="B4" s="103">
        <v>32.4</v>
      </c>
      <c r="C4" s="103">
        <v>41.4</v>
      </c>
      <c r="D4" s="5" t="s">
        <v>626</v>
      </c>
      <c r="E4" s="103">
        <v>28.4</v>
      </c>
      <c r="F4" s="103">
        <v>29</v>
      </c>
    </row>
    <row r="5" spans="1:6" x14ac:dyDescent="0.25">
      <c r="A5" s="5" t="s">
        <v>624</v>
      </c>
      <c r="B5" s="103">
        <v>33.4</v>
      </c>
      <c r="C5" s="103">
        <v>40.5</v>
      </c>
      <c r="D5" s="5" t="s">
        <v>650</v>
      </c>
      <c r="E5" s="103">
        <v>13.4</v>
      </c>
      <c r="F5" s="103">
        <v>28.2</v>
      </c>
    </row>
    <row r="6" spans="1:6" x14ac:dyDescent="0.25">
      <c r="A6" s="5" t="s">
        <v>632</v>
      </c>
      <c r="B6" s="103">
        <v>26.9</v>
      </c>
      <c r="C6" s="103">
        <v>39.700000000000003</v>
      </c>
      <c r="D6" s="5" t="s">
        <v>649</v>
      </c>
      <c r="E6" s="103">
        <v>17.5</v>
      </c>
      <c r="F6" s="103">
        <v>27</v>
      </c>
    </row>
    <row r="7" spans="1:6" x14ac:dyDescent="0.25">
      <c r="A7" s="5" t="s">
        <v>645</v>
      </c>
      <c r="B7" s="103">
        <v>40</v>
      </c>
      <c r="C7" s="103">
        <v>39.700000000000003</v>
      </c>
      <c r="D7" s="5" t="s">
        <v>617</v>
      </c>
      <c r="E7" s="103">
        <v>29</v>
      </c>
      <c r="F7" s="103">
        <v>26.6</v>
      </c>
    </row>
    <row r="8" spans="1:6" x14ac:dyDescent="0.25">
      <c r="A8" s="5" t="s">
        <v>627</v>
      </c>
      <c r="B8" s="103">
        <v>34.700000000000003</v>
      </c>
      <c r="C8" s="103">
        <v>36</v>
      </c>
      <c r="D8" s="5" t="s">
        <v>630</v>
      </c>
      <c r="E8" s="103">
        <v>19.100000000000001</v>
      </c>
      <c r="F8" s="103">
        <v>26.3</v>
      </c>
    </row>
    <row r="9" spans="1:6" x14ac:dyDescent="0.25">
      <c r="A9" s="5" t="s">
        <v>652</v>
      </c>
      <c r="B9" s="103">
        <v>21.2</v>
      </c>
      <c r="C9" s="103">
        <v>35.200000000000003</v>
      </c>
      <c r="D9" s="5" t="s">
        <v>647</v>
      </c>
      <c r="E9" s="103">
        <v>23.8</v>
      </c>
      <c r="F9" s="103">
        <v>26.1</v>
      </c>
    </row>
    <row r="10" spans="1:6" x14ac:dyDescent="0.25">
      <c r="A10" s="5" t="s">
        <v>628</v>
      </c>
      <c r="B10" s="103">
        <v>23.9</v>
      </c>
      <c r="C10" s="103">
        <v>34.5</v>
      </c>
      <c r="D10" s="5" t="s">
        <v>654</v>
      </c>
      <c r="E10" s="103">
        <v>18.600000000000001</v>
      </c>
      <c r="F10" s="103">
        <v>26</v>
      </c>
    </row>
    <row r="11" spans="1:6" x14ac:dyDescent="0.25">
      <c r="A11" s="5" t="s">
        <v>651</v>
      </c>
      <c r="B11" s="103">
        <v>31</v>
      </c>
      <c r="C11" s="103">
        <v>34</v>
      </c>
      <c r="D11" s="5" t="s">
        <v>641</v>
      </c>
      <c r="E11" s="103">
        <v>19.2</v>
      </c>
      <c r="F11" s="103">
        <v>25.5</v>
      </c>
    </row>
    <row r="12" spans="1:6" x14ac:dyDescent="0.25">
      <c r="A12" s="5" t="s">
        <v>618</v>
      </c>
      <c r="B12" s="103">
        <v>29</v>
      </c>
      <c r="C12" s="103">
        <v>33</v>
      </c>
      <c r="D12" s="5" t="s">
        <v>625</v>
      </c>
      <c r="E12" s="103">
        <v>21.6</v>
      </c>
      <c r="F12" s="103">
        <v>25.2</v>
      </c>
    </row>
    <row r="13" spans="1:6" x14ac:dyDescent="0.25">
      <c r="A13" s="5" t="s">
        <v>643</v>
      </c>
      <c r="B13" s="103">
        <v>25.9</v>
      </c>
      <c r="C13" s="103">
        <v>33</v>
      </c>
      <c r="D13" s="5" t="s">
        <v>615</v>
      </c>
      <c r="E13" s="103">
        <v>29.6</v>
      </c>
      <c r="F13" s="103">
        <v>25.2</v>
      </c>
    </row>
    <row r="14" spans="1:6" x14ac:dyDescent="0.25">
      <c r="A14" s="5" t="s">
        <v>653</v>
      </c>
      <c r="B14" s="103">
        <v>23.3</v>
      </c>
      <c r="C14" s="103">
        <v>32.9</v>
      </c>
      <c r="D14" s="5" t="s">
        <v>620</v>
      </c>
      <c r="E14" s="103">
        <v>21</v>
      </c>
      <c r="F14" s="103">
        <v>24.4</v>
      </c>
    </row>
    <row r="15" spans="1:6" x14ac:dyDescent="0.25">
      <c r="A15" s="5" t="s">
        <v>646</v>
      </c>
      <c r="B15" s="103">
        <v>19.8</v>
      </c>
      <c r="C15" s="103">
        <v>32.799999999999997</v>
      </c>
      <c r="D15" s="5" t="s">
        <v>634</v>
      </c>
      <c r="E15" s="103">
        <v>27</v>
      </c>
      <c r="F15" s="103">
        <v>24.4</v>
      </c>
    </row>
    <row r="16" spans="1:6" x14ac:dyDescent="0.25">
      <c r="A16" s="5" t="s">
        <v>642</v>
      </c>
      <c r="B16" s="103">
        <v>27</v>
      </c>
      <c r="C16" s="103">
        <v>32.5</v>
      </c>
      <c r="D16" s="5" t="s">
        <v>638</v>
      </c>
      <c r="E16" s="103">
        <v>16.100000000000001</v>
      </c>
      <c r="F16" s="103">
        <v>23.7</v>
      </c>
    </row>
    <row r="17" spans="1:6" x14ac:dyDescent="0.25">
      <c r="A17" s="5" t="s">
        <v>619</v>
      </c>
      <c r="B17" s="103">
        <v>27.9</v>
      </c>
      <c r="C17" s="103">
        <v>32.299999999999997</v>
      </c>
      <c r="D17" s="5" t="s">
        <v>639</v>
      </c>
      <c r="E17" s="103">
        <v>20.7</v>
      </c>
      <c r="F17" s="103">
        <v>23.5</v>
      </c>
    </row>
    <row r="18" spans="1:6" x14ac:dyDescent="0.25">
      <c r="A18" s="5" t="s">
        <v>622</v>
      </c>
      <c r="B18" s="103">
        <v>28.3</v>
      </c>
      <c r="C18" s="103">
        <v>30.6</v>
      </c>
      <c r="D18" s="5" t="s">
        <v>614</v>
      </c>
      <c r="E18" s="103">
        <v>24.8</v>
      </c>
      <c r="F18" s="103">
        <v>23.5</v>
      </c>
    </row>
    <row r="19" spans="1:6" x14ac:dyDescent="0.25">
      <c r="A19" s="5" t="s">
        <v>629</v>
      </c>
      <c r="B19" s="103">
        <v>27.4</v>
      </c>
      <c r="C19" s="103">
        <v>30.3</v>
      </c>
      <c r="D19" s="5" t="s">
        <v>874</v>
      </c>
      <c r="E19" s="103">
        <v>32</v>
      </c>
      <c r="F19" s="103">
        <v>22.1</v>
      </c>
    </row>
    <row r="20" spans="1:6" x14ac:dyDescent="0.25">
      <c r="A20" s="5" t="s">
        <v>644</v>
      </c>
      <c r="B20" s="103">
        <v>18.2</v>
      </c>
      <c r="C20" s="103">
        <v>29.4</v>
      </c>
      <c r="D20" s="5" t="s">
        <v>655</v>
      </c>
      <c r="E20" s="103">
        <v>16.8</v>
      </c>
      <c r="F20" s="103">
        <v>20.8</v>
      </c>
    </row>
    <row r="21" spans="1:6" x14ac:dyDescent="0.25">
      <c r="A21" s="5" t="s">
        <v>623</v>
      </c>
      <c r="B21" s="103">
        <v>32.200000000000003</v>
      </c>
      <c r="C21" s="103">
        <v>29.3</v>
      </c>
      <c r="D21" s="5" t="s">
        <v>640</v>
      </c>
      <c r="E21" s="103">
        <v>24.2</v>
      </c>
      <c r="F21" s="103">
        <v>17.899999999999999</v>
      </c>
    </row>
    <row r="22" spans="1:6" x14ac:dyDescent="0.25">
      <c r="A22" s="5" t="s">
        <v>648</v>
      </c>
      <c r="B22" s="103">
        <v>30.6</v>
      </c>
      <c r="C22" s="103">
        <v>29.3</v>
      </c>
      <c r="D22" s="5"/>
      <c r="E22" s="103"/>
      <c r="F22" s="104"/>
    </row>
    <row r="23" spans="1:6" x14ac:dyDescent="0.25">
      <c r="A23" s="5" t="s">
        <v>631</v>
      </c>
      <c r="B23" s="103">
        <v>15.9</v>
      </c>
      <c r="C23" s="103">
        <v>29.2</v>
      </c>
      <c r="D23" s="105" t="s">
        <v>247</v>
      </c>
      <c r="E23" s="106">
        <v>24.2</v>
      </c>
      <c r="F23" s="106">
        <v>29.3</v>
      </c>
    </row>
    <row r="24" spans="1:6" x14ac:dyDescent="0.25">
      <c r="B24" s="3"/>
      <c r="C24" s="3"/>
    </row>
    <row r="25" spans="1:6" x14ac:dyDescent="0.25">
      <c r="B25" s="3"/>
      <c r="C25" s="3"/>
    </row>
    <row r="26" spans="1:6" x14ac:dyDescent="0.25">
      <c r="B26" s="3"/>
      <c r="C26" s="3"/>
    </row>
    <row r="27" spans="1:6" x14ac:dyDescent="0.25">
      <c r="B27" s="3"/>
      <c r="C27" s="3"/>
    </row>
    <row r="28" spans="1:6" x14ac:dyDescent="0.25">
      <c r="B28" s="3"/>
      <c r="C28" s="3"/>
    </row>
    <row r="29" spans="1:6" x14ac:dyDescent="0.25">
      <c r="B29" s="3"/>
      <c r="C29" s="3"/>
    </row>
    <row r="30" spans="1:6" x14ac:dyDescent="0.25">
      <c r="B30" s="3"/>
      <c r="C30" s="3"/>
    </row>
    <row r="31" spans="1:6" x14ac:dyDescent="0.25">
      <c r="B31" s="3"/>
      <c r="C31" s="3"/>
    </row>
    <row r="32" spans="1:6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</sheetData>
  <mergeCells count="1">
    <mergeCell ref="A1:F1"/>
  </mergeCells>
  <pageMargins left="0.7" right="0.7" top="0.75" bottom="0.75" header="0.3" footer="0.3"/>
  <pageSetup paperSize="9" scale="9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sqref="A1:H1"/>
    </sheetView>
  </sheetViews>
  <sheetFormatPr defaultRowHeight="12" x14ac:dyDescent="0.25"/>
  <cols>
    <col min="1" max="1" width="15.7109375" style="14" bestFit="1" customWidth="1"/>
    <col min="2" max="2" width="20" style="14" customWidth="1"/>
    <col min="3" max="6" width="14.28515625" style="4" customWidth="1"/>
    <col min="7" max="16384" width="9.140625" style="4"/>
  </cols>
  <sheetData>
    <row r="1" spans="1:6" s="17" customFormat="1" x14ac:dyDescent="0.25">
      <c r="A1" s="128" t="s">
        <v>657</v>
      </c>
      <c r="B1" s="128"/>
      <c r="C1" s="128"/>
      <c r="D1" s="128"/>
      <c r="E1" s="128"/>
      <c r="F1" s="128"/>
    </row>
    <row r="2" spans="1:6" s="17" customFormat="1" x14ac:dyDescent="0.25">
      <c r="A2" s="133" t="s">
        <v>5</v>
      </c>
      <c r="B2" s="133" t="s">
        <v>6</v>
      </c>
      <c r="C2" s="135" t="s">
        <v>526</v>
      </c>
      <c r="D2" s="136"/>
      <c r="E2" s="135" t="s">
        <v>525</v>
      </c>
      <c r="F2" s="136"/>
    </row>
    <row r="3" spans="1:6" x14ac:dyDescent="0.25">
      <c r="A3" s="134"/>
      <c r="B3" s="134"/>
      <c r="C3" s="90" t="s">
        <v>528</v>
      </c>
      <c r="D3" s="90" t="s">
        <v>527</v>
      </c>
      <c r="E3" s="90" t="s">
        <v>528</v>
      </c>
      <c r="F3" s="90" t="s">
        <v>527</v>
      </c>
    </row>
    <row r="4" spans="1:6" x14ac:dyDescent="0.25">
      <c r="A4" s="129" t="s">
        <v>449</v>
      </c>
      <c r="B4" s="87" t="s">
        <v>450</v>
      </c>
      <c r="C4" s="34">
        <f>PopGroup!H3</f>
        <v>65267</v>
      </c>
      <c r="D4" s="35">
        <f>VALUE(FIXED(PopGroup!I3,1))</f>
        <v>59.9</v>
      </c>
      <c r="E4" s="34">
        <f>PopGroup!C3</f>
        <v>238322</v>
      </c>
      <c r="F4" s="35">
        <f>VALUE(FIXED(PopGroup!D3,1))</f>
        <v>61.2</v>
      </c>
    </row>
    <row r="5" spans="1:6" x14ac:dyDescent="0.25">
      <c r="A5" s="130"/>
      <c r="B5" s="87" t="s">
        <v>451</v>
      </c>
      <c r="C5" s="34">
        <f>PopGroup!H4</f>
        <v>43673</v>
      </c>
      <c r="D5" s="35">
        <f>VALUE(FIXED(PopGroup!I4,1))</f>
        <v>40.1</v>
      </c>
      <c r="E5" s="34">
        <f>PopGroup!C4</f>
        <v>150872</v>
      </c>
      <c r="F5" s="35">
        <f>VALUE(FIXED(PopGroup!D4,1))</f>
        <v>38.799999999999997</v>
      </c>
    </row>
    <row r="6" spans="1:6" x14ac:dyDescent="0.25">
      <c r="A6" s="126" t="s">
        <v>7</v>
      </c>
      <c r="B6" s="87" t="s">
        <v>8</v>
      </c>
      <c r="C6" s="34">
        <f>PopGroup!H5</f>
        <v>36397</v>
      </c>
      <c r="D6" s="35">
        <f>VALUE(FIXED(PopGroup!I5,1))</f>
        <v>33.4</v>
      </c>
      <c r="E6" s="34">
        <f>PopGroup!C5</f>
        <v>167617</v>
      </c>
      <c r="F6" s="35">
        <f>VALUE(FIXED(PopGroup!D5,1))</f>
        <v>43.1</v>
      </c>
    </row>
    <row r="7" spans="1:6" x14ac:dyDescent="0.25">
      <c r="A7" s="126"/>
      <c r="B7" s="87" t="s">
        <v>9</v>
      </c>
      <c r="C7" s="34">
        <f>PopGroup!H6</f>
        <v>72543</v>
      </c>
      <c r="D7" s="35">
        <f>VALUE(FIXED(PopGroup!I6,1))</f>
        <v>66.599999999999994</v>
      </c>
      <c r="E7" s="34">
        <f>PopGroup!C6</f>
        <v>221577</v>
      </c>
      <c r="F7" s="35">
        <f>VALUE(FIXED(PopGroup!D6,1))</f>
        <v>56.9</v>
      </c>
    </row>
    <row r="8" spans="1:6" ht="24" x14ac:dyDescent="0.25">
      <c r="A8" s="126" t="s">
        <v>15</v>
      </c>
      <c r="B8" s="87" t="s">
        <v>16</v>
      </c>
      <c r="C8" s="34">
        <f>PopGroup!H7</f>
        <v>1138</v>
      </c>
      <c r="D8" s="35">
        <f>VALUE(FIXED(PopGroup!I7,1))</f>
        <v>1.1000000000000001</v>
      </c>
      <c r="E8" s="34">
        <f>PopGroup!C7</f>
        <v>4526</v>
      </c>
      <c r="F8" s="35">
        <f>VALUE(FIXED(PopGroup!D7,1))</f>
        <v>1.2</v>
      </c>
    </row>
    <row r="9" spans="1:6" ht="24" x14ac:dyDescent="0.25">
      <c r="A9" s="126"/>
      <c r="B9" s="87" t="s">
        <v>17</v>
      </c>
      <c r="C9" s="34">
        <f>PopGroup!H8</f>
        <v>106137</v>
      </c>
      <c r="D9" s="35">
        <f>VALUE(FIXED(PopGroup!I8,1))</f>
        <v>98.9</v>
      </c>
      <c r="E9" s="34">
        <f>PopGroup!C8</f>
        <v>378226</v>
      </c>
      <c r="F9" s="35">
        <f>VALUE(FIXED(PopGroup!D8,1))</f>
        <v>98.8</v>
      </c>
    </row>
    <row r="10" spans="1:6" x14ac:dyDescent="0.25">
      <c r="A10" s="126" t="s">
        <v>18</v>
      </c>
      <c r="B10" s="87" t="s">
        <v>19</v>
      </c>
      <c r="C10" s="34">
        <f>PopGroup!H9</f>
        <v>84306</v>
      </c>
      <c r="D10" s="35">
        <f>VALUE(FIXED(PopGroup!I9,1))</f>
        <v>78.2</v>
      </c>
      <c r="E10" s="34">
        <f>PopGroup!C9</f>
        <v>293672</v>
      </c>
      <c r="F10" s="35">
        <f>VALUE(FIXED(PopGroup!D9,1))</f>
        <v>76.400000000000006</v>
      </c>
    </row>
    <row r="11" spans="1:6" x14ac:dyDescent="0.25">
      <c r="A11" s="126"/>
      <c r="B11" s="87" t="s">
        <v>20</v>
      </c>
      <c r="C11" s="34">
        <f>PopGroup!H10</f>
        <v>23528</v>
      </c>
      <c r="D11" s="35">
        <f>VALUE(FIXED(PopGroup!I10,1))</f>
        <v>21.8</v>
      </c>
      <c r="E11" s="34">
        <f>PopGroup!C10</f>
        <v>90622</v>
      </c>
      <c r="F11" s="35">
        <f>VALUE(FIXED(PopGroup!D10,1))</f>
        <v>23.6</v>
      </c>
    </row>
    <row r="12" spans="1:6" x14ac:dyDescent="0.25">
      <c r="A12" s="126" t="s">
        <v>21</v>
      </c>
      <c r="B12" s="87" t="s">
        <v>22</v>
      </c>
      <c r="C12" s="34">
        <f>PopGroup!H11</f>
        <v>5340</v>
      </c>
      <c r="D12" s="35">
        <f>VALUE(FIXED(PopGroup!I11,1))</f>
        <v>4.9000000000000004</v>
      </c>
      <c r="E12" s="34">
        <f>PopGroup!C11</f>
        <v>16049</v>
      </c>
      <c r="F12" s="35">
        <f>VALUE(FIXED(PopGroup!D11,1))</f>
        <v>4.0999999999999996</v>
      </c>
    </row>
    <row r="13" spans="1:6" x14ac:dyDescent="0.25">
      <c r="A13" s="126"/>
      <c r="B13" s="87" t="s">
        <v>23</v>
      </c>
      <c r="C13" s="34">
        <f>PopGroup!H12</f>
        <v>103600</v>
      </c>
      <c r="D13" s="35">
        <f>VALUE(FIXED(PopGroup!I12,1))</f>
        <v>95.1</v>
      </c>
      <c r="E13" s="34">
        <f>PopGroup!C12</f>
        <v>373145</v>
      </c>
      <c r="F13" s="35">
        <f>VALUE(FIXED(PopGroup!D12,1))</f>
        <v>95.9</v>
      </c>
    </row>
    <row r="14" spans="1:6" x14ac:dyDescent="0.25">
      <c r="A14" s="126" t="s">
        <v>24</v>
      </c>
      <c r="B14" s="87" t="s">
        <v>25</v>
      </c>
      <c r="C14" s="34">
        <f>PopGroup!H13</f>
        <v>95099</v>
      </c>
      <c r="D14" s="35">
        <f>VALUE(FIXED(PopGroup!I13,1))</f>
        <v>87.3</v>
      </c>
      <c r="E14" s="34">
        <f>PopGroup!C13</f>
        <v>342834</v>
      </c>
      <c r="F14" s="35">
        <f>VALUE(FIXED(PopGroup!D13,1))</f>
        <v>88.1</v>
      </c>
    </row>
    <row r="15" spans="1:6" x14ac:dyDescent="0.25">
      <c r="A15" s="126"/>
      <c r="B15" s="87" t="s">
        <v>26</v>
      </c>
      <c r="C15" s="34">
        <f>PopGroup!H14</f>
        <v>13841</v>
      </c>
      <c r="D15" s="35">
        <f>VALUE(FIXED(PopGroup!I14,1))</f>
        <v>12.7</v>
      </c>
      <c r="E15" s="34">
        <f>PopGroup!C14</f>
        <v>46266</v>
      </c>
      <c r="F15" s="35">
        <f>VALUE(FIXED(PopGroup!D14,1))</f>
        <v>11.9</v>
      </c>
    </row>
    <row r="16" spans="1:6" x14ac:dyDescent="0.25">
      <c r="A16" s="126" t="s">
        <v>27</v>
      </c>
      <c r="B16" s="87" t="s">
        <v>28</v>
      </c>
      <c r="C16" s="34">
        <f>PopGroup!H15</f>
        <v>96576</v>
      </c>
      <c r="D16" s="35">
        <f>VALUE(FIXED(PopGroup!I15,1))</f>
        <v>88.7</v>
      </c>
      <c r="E16" s="34">
        <f>PopGroup!C15</f>
        <v>336522</v>
      </c>
      <c r="F16" s="35">
        <f>VALUE(FIXED(PopGroup!D15,1))</f>
        <v>86.5</v>
      </c>
    </row>
    <row r="17" spans="1:6" x14ac:dyDescent="0.25">
      <c r="A17" s="126"/>
      <c r="B17" s="87" t="s">
        <v>29</v>
      </c>
      <c r="C17" s="34">
        <f>PopGroup!H16</f>
        <v>12364</v>
      </c>
      <c r="D17" s="35">
        <f>VALUE(FIXED(PopGroup!I16,1))</f>
        <v>11.3</v>
      </c>
      <c r="E17" s="34">
        <f>PopGroup!C16</f>
        <v>52672</v>
      </c>
      <c r="F17" s="35">
        <f>VALUE(FIXED(PopGroup!D16,1))</f>
        <v>13.5</v>
      </c>
    </row>
    <row r="18" spans="1:6" x14ac:dyDescent="0.25">
      <c r="A18" s="126" t="s">
        <v>30</v>
      </c>
      <c r="B18" s="87" t="s">
        <v>30</v>
      </c>
      <c r="C18" s="34">
        <f>PopGroup!H17</f>
        <v>28262</v>
      </c>
      <c r="D18" s="35">
        <f>VALUE(FIXED(PopGroup!I17,1))</f>
        <v>48.3</v>
      </c>
      <c r="E18" s="34">
        <f>PopGroup!C17</f>
        <v>110295</v>
      </c>
      <c r="F18" s="35">
        <f>VALUE(FIXED(PopGroup!D17,1))</f>
        <v>52.2</v>
      </c>
    </row>
    <row r="19" spans="1:6" x14ac:dyDescent="0.25">
      <c r="A19" s="126"/>
      <c r="B19" s="87" t="s">
        <v>31</v>
      </c>
      <c r="C19" s="34">
        <f>PopGroup!H18</f>
        <v>30258</v>
      </c>
      <c r="D19" s="35">
        <f>VALUE(FIXED(PopGroup!I18,1))</f>
        <v>51.7</v>
      </c>
      <c r="E19" s="34">
        <f>PopGroup!C18</f>
        <v>101137</v>
      </c>
      <c r="F19" s="35">
        <f>VALUE(FIXED(PopGroup!D18,1))</f>
        <v>47.8</v>
      </c>
    </row>
    <row r="20" spans="1:6" x14ac:dyDescent="0.25">
      <c r="A20" s="131" t="s">
        <v>247</v>
      </c>
      <c r="B20" s="132"/>
      <c r="C20" s="97">
        <f>'Table 7'!C49</f>
        <v>108940</v>
      </c>
      <c r="D20" s="97">
        <f>'Table 7'!D49</f>
        <v>100</v>
      </c>
      <c r="E20" s="97">
        <f>'Table 7'!E49</f>
        <v>389194</v>
      </c>
      <c r="F20" s="97">
        <f>'Table 7'!F49</f>
        <v>100</v>
      </c>
    </row>
  </sheetData>
  <mergeCells count="14">
    <mergeCell ref="A1:F1"/>
    <mergeCell ref="A4:A5"/>
    <mergeCell ref="A6:A7"/>
    <mergeCell ref="A8:A9"/>
    <mergeCell ref="A20:B20"/>
    <mergeCell ref="A12:A13"/>
    <mergeCell ref="A14:A15"/>
    <mergeCell ref="A16:A17"/>
    <mergeCell ref="A18:A19"/>
    <mergeCell ref="A10:A11"/>
    <mergeCell ref="B2:B3"/>
    <mergeCell ref="C2:D2"/>
    <mergeCell ref="E2:F2"/>
    <mergeCell ref="A2:A3"/>
  </mergeCells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sqref="A1:H1"/>
    </sheetView>
  </sheetViews>
  <sheetFormatPr defaultRowHeight="12" x14ac:dyDescent="0.25"/>
  <cols>
    <col min="1" max="1" width="15.7109375" style="8" bestFit="1" customWidth="1"/>
    <col min="2" max="2" width="20" style="8" customWidth="1"/>
    <col min="3" max="6" width="14.28515625" style="11" customWidth="1"/>
    <col min="7" max="16384" width="9.140625" style="11"/>
  </cols>
  <sheetData>
    <row r="1" spans="1:6" ht="12" customHeight="1" x14ac:dyDescent="0.25">
      <c r="A1" s="128" t="s">
        <v>658</v>
      </c>
      <c r="B1" s="128"/>
      <c r="C1" s="128"/>
      <c r="D1" s="128"/>
      <c r="E1" s="128"/>
      <c r="F1" s="128"/>
    </row>
    <row r="2" spans="1:6" x14ac:dyDescent="0.25">
      <c r="A2" s="133" t="s">
        <v>5</v>
      </c>
      <c r="B2" s="133" t="s">
        <v>6</v>
      </c>
      <c r="C2" s="135" t="s">
        <v>526</v>
      </c>
      <c r="D2" s="136"/>
      <c r="E2" s="135" t="s">
        <v>525</v>
      </c>
      <c r="F2" s="136"/>
    </row>
    <row r="3" spans="1:6" x14ac:dyDescent="0.25">
      <c r="A3" s="134"/>
      <c r="B3" s="134"/>
      <c r="C3" s="90" t="s">
        <v>528</v>
      </c>
      <c r="D3" s="90" t="s">
        <v>527</v>
      </c>
      <c r="E3" s="90" t="s">
        <v>528</v>
      </c>
      <c r="F3" s="90" t="s">
        <v>527</v>
      </c>
    </row>
    <row r="4" spans="1:6" ht="24" x14ac:dyDescent="0.25">
      <c r="A4" s="129" t="s">
        <v>36</v>
      </c>
      <c r="B4" s="32" t="s">
        <v>37</v>
      </c>
      <c r="C4" s="34">
        <f>PopSubject!H3</f>
        <v>7701</v>
      </c>
      <c r="D4" s="35">
        <f>VALUE(FIXED(PopSubject!I3,1))</f>
        <v>7.1</v>
      </c>
      <c r="E4" s="34">
        <f>PopSubject!C3</f>
        <v>25712</v>
      </c>
      <c r="F4" s="35">
        <f>VALUE(FIXED(PopSubject!D3,1))</f>
        <v>6.6</v>
      </c>
    </row>
    <row r="5" spans="1:6" x14ac:dyDescent="0.25">
      <c r="A5" s="137"/>
      <c r="B5" s="32" t="s">
        <v>38</v>
      </c>
      <c r="C5" s="34">
        <f>PopSubject!H4</f>
        <v>328</v>
      </c>
      <c r="D5" s="35">
        <f>VALUE(FIXED(PopSubject!I4,1))</f>
        <v>0.3</v>
      </c>
      <c r="E5" s="34">
        <f>PopSubject!C4</f>
        <v>1115</v>
      </c>
      <c r="F5" s="35">
        <f>VALUE(FIXED(PopSubject!D4,1))</f>
        <v>0.3</v>
      </c>
    </row>
    <row r="6" spans="1:6" x14ac:dyDescent="0.25">
      <c r="A6" s="137"/>
      <c r="B6" s="32" t="s">
        <v>39</v>
      </c>
      <c r="C6" s="34">
        <f>PopSubject!H5</f>
        <v>1892</v>
      </c>
      <c r="D6" s="35">
        <f>VALUE(FIXED(PopSubject!I5,1))</f>
        <v>1.7</v>
      </c>
      <c r="E6" s="34">
        <f>PopSubject!C5</f>
        <v>5777</v>
      </c>
      <c r="F6" s="35">
        <f>VALUE(FIXED(PopSubject!D5,1))</f>
        <v>1.5</v>
      </c>
    </row>
    <row r="7" spans="1:6" ht="24" x14ac:dyDescent="0.25">
      <c r="A7" s="130"/>
      <c r="B7" s="32" t="s">
        <v>40</v>
      </c>
      <c r="C7" s="34">
        <f>PopSubject!H6</f>
        <v>2945</v>
      </c>
      <c r="D7" s="35">
        <f>VALUE(FIXED(PopSubject!I6,1))</f>
        <v>2.7</v>
      </c>
      <c r="E7" s="34">
        <f>PopSubject!C6</f>
        <v>8382</v>
      </c>
      <c r="F7" s="35">
        <f>VALUE(FIXED(PopSubject!D6,1))</f>
        <v>2.2000000000000002</v>
      </c>
    </row>
    <row r="8" spans="1:6" ht="24" x14ac:dyDescent="0.25">
      <c r="A8" s="32" t="s">
        <v>41</v>
      </c>
      <c r="B8" s="32" t="s">
        <v>42</v>
      </c>
      <c r="C8" s="34">
        <f>PopSubject!H7</f>
        <v>3203</v>
      </c>
      <c r="D8" s="35">
        <f>VALUE(FIXED(PopSubject!I7,1))</f>
        <v>2.9</v>
      </c>
      <c r="E8" s="34">
        <f>PopSubject!C7</f>
        <v>11987</v>
      </c>
      <c r="F8" s="35">
        <f>VALUE(FIXED(PopSubject!D7,1))</f>
        <v>3.1</v>
      </c>
    </row>
    <row r="9" spans="1:6" x14ac:dyDescent="0.25">
      <c r="A9" s="129" t="s">
        <v>43</v>
      </c>
      <c r="B9" s="32" t="s">
        <v>44</v>
      </c>
      <c r="C9" s="34">
        <f>PopSubject!H8</f>
        <v>3558</v>
      </c>
      <c r="D9" s="35">
        <f>VALUE(FIXED(PopSubject!I8,1))</f>
        <v>3.3</v>
      </c>
      <c r="E9" s="34">
        <f>PopSubject!C8</f>
        <v>13736</v>
      </c>
      <c r="F9" s="35">
        <f>VALUE(FIXED(PopSubject!D8,1))</f>
        <v>3.5</v>
      </c>
    </row>
    <row r="10" spans="1:6" ht="24" x14ac:dyDescent="0.25">
      <c r="A10" s="137"/>
      <c r="B10" s="32" t="s">
        <v>45</v>
      </c>
      <c r="C10" s="34">
        <f>PopSubject!H9</f>
        <v>595</v>
      </c>
      <c r="D10" s="35">
        <f>VALUE(FIXED(PopSubject!I9,1))</f>
        <v>0.5</v>
      </c>
      <c r="E10" s="34">
        <f>PopSubject!C9</f>
        <v>2235</v>
      </c>
      <c r="F10" s="35">
        <f>VALUE(FIXED(PopSubject!D9,1))</f>
        <v>0.6</v>
      </c>
    </row>
    <row r="11" spans="1:6" x14ac:dyDescent="0.25">
      <c r="A11" s="137"/>
      <c r="B11" s="32" t="s">
        <v>46</v>
      </c>
      <c r="C11" s="34">
        <f>PopSubject!H10</f>
        <v>659</v>
      </c>
      <c r="D11" s="35">
        <f>VALUE(FIXED(PopSubject!I10,1))</f>
        <v>0.6</v>
      </c>
      <c r="E11" s="34">
        <f>PopSubject!C10</f>
        <v>2760</v>
      </c>
      <c r="F11" s="35">
        <f>VALUE(FIXED(PopSubject!D10,1))</f>
        <v>0.7</v>
      </c>
    </row>
    <row r="12" spans="1:6" x14ac:dyDescent="0.25">
      <c r="A12" s="137"/>
      <c r="B12" s="32" t="s">
        <v>47</v>
      </c>
      <c r="C12" s="34">
        <f>PopSubject!H11</f>
        <v>912</v>
      </c>
      <c r="D12" s="35">
        <f>VALUE(FIXED(PopSubject!I11,1))</f>
        <v>0.8</v>
      </c>
      <c r="E12" s="34">
        <f>PopSubject!C11</f>
        <v>3818</v>
      </c>
      <c r="F12" s="35">
        <f>VALUE(FIXED(PopSubject!D11,1))</f>
        <v>1</v>
      </c>
    </row>
    <row r="13" spans="1:6" ht="24" x14ac:dyDescent="0.25">
      <c r="A13" s="137"/>
      <c r="B13" s="32" t="s">
        <v>48</v>
      </c>
      <c r="C13" s="34">
        <f>PopSubject!H12</f>
        <v>742</v>
      </c>
      <c r="D13" s="35">
        <f>VALUE(FIXED(PopSubject!I12,1))</f>
        <v>0.7</v>
      </c>
      <c r="E13" s="34">
        <f>PopSubject!C12</f>
        <v>2801</v>
      </c>
      <c r="F13" s="35">
        <f>VALUE(FIXED(PopSubject!D12,1))</f>
        <v>0.7</v>
      </c>
    </row>
    <row r="14" spans="1:6" x14ac:dyDescent="0.25">
      <c r="A14" s="130"/>
      <c r="B14" s="32" t="s">
        <v>49</v>
      </c>
      <c r="C14" s="34">
        <f>PopSubject!H13</f>
        <v>391</v>
      </c>
      <c r="D14" s="35">
        <f>VALUE(FIXED(PopSubject!I13,1))</f>
        <v>0.4</v>
      </c>
      <c r="E14" s="34">
        <f>PopSubject!C13</f>
        <v>1560</v>
      </c>
      <c r="F14" s="35">
        <f>VALUE(FIXED(PopSubject!D13,1))</f>
        <v>0.4</v>
      </c>
    </row>
    <row r="15" spans="1:6" ht="24" x14ac:dyDescent="0.25">
      <c r="A15" s="129" t="s">
        <v>50</v>
      </c>
      <c r="B15" s="32" t="s">
        <v>51</v>
      </c>
      <c r="C15" s="34">
        <f>PopSubject!H14</f>
        <v>1738</v>
      </c>
      <c r="D15" s="35">
        <f>VALUE(FIXED(PopSubject!I14,1))</f>
        <v>1.6</v>
      </c>
      <c r="E15" s="34">
        <f>PopSubject!C14</f>
        <v>7155</v>
      </c>
      <c r="F15" s="35">
        <f>VALUE(FIXED(PopSubject!D14,1))</f>
        <v>1.8</v>
      </c>
    </row>
    <row r="16" spans="1:6" x14ac:dyDescent="0.25">
      <c r="A16" s="130"/>
      <c r="B16" s="32" t="s">
        <v>52</v>
      </c>
      <c r="C16" s="34">
        <f>PopSubject!H15</f>
        <v>447</v>
      </c>
      <c r="D16" s="35">
        <f>VALUE(FIXED(PopSubject!I15,1))</f>
        <v>0.4</v>
      </c>
      <c r="E16" s="34">
        <f>PopSubject!C15</f>
        <v>2417</v>
      </c>
      <c r="F16" s="35">
        <f>VALUE(FIXED(PopSubject!D15,1))</f>
        <v>0.6</v>
      </c>
    </row>
    <row r="17" spans="1:6" x14ac:dyDescent="0.25">
      <c r="A17" s="129" t="s">
        <v>53</v>
      </c>
      <c r="B17" s="32" t="s">
        <v>54</v>
      </c>
      <c r="C17" s="34">
        <f>PopSubject!H16</f>
        <v>652</v>
      </c>
      <c r="D17" s="35">
        <f>VALUE(FIXED(PopSubject!I16,1))</f>
        <v>0.6</v>
      </c>
      <c r="E17" s="34">
        <f>PopSubject!C16</f>
        <v>1731</v>
      </c>
      <c r="F17" s="35">
        <f>VALUE(FIXED(PopSubject!D16,1))</f>
        <v>0.4</v>
      </c>
    </row>
    <row r="18" spans="1:6" x14ac:dyDescent="0.25">
      <c r="A18" s="130"/>
      <c r="B18" s="32" t="s">
        <v>55</v>
      </c>
      <c r="C18" s="34">
        <f>PopSubject!H17</f>
        <v>1375</v>
      </c>
      <c r="D18" s="35">
        <f>VALUE(FIXED(PopSubject!I17,1))</f>
        <v>1.3</v>
      </c>
      <c r="E18" s="34">
        <f>PopSubject!C17</f>
        <v>3925</v>
      </c>
      <c r="F18" s="35">
        <f>VALUE(FIXED(PopSubject!D17,1))</f>
        <v>1</v>
      </c>
    </row>
    <row r="19" spans="1:6" x14ac:dyDescent="0.25">
      <c r="A19" s="129" t="s">
        <v>56</v>
      </c>
      <c r="B19" s="32" t="s">
        <v>57</v>
      </c>
      <c r="C19" s="34">
        <f>PopSubject!H18</f>
        <v>5693</v>
      </c>
      <c r="D19" s="35">
        <f>VALUE(FIXED(PopSubject!I18,1))</f>
        <v>5.2</v>
      </c>
      <c r="E19" s="34">
        <f>PopSubject!C18</f>
        <v>20159</v>
      </c>
      <c r="F19" s="35">
        <f>VALUE(FIXED(PopSubject!D18,1))</f>
        <v>5.2</v>
      </c>
    </row>
    <row r="20" spans="1:6" x14ac:dyDescent="0.25">
      <c r="A20" s="137"/>
      <c r="B20" s="32" t="s">
        <v>58</v>
      </c>
      <c r="C20" s="34">
        <f>PopSubject!H19</f>
        <v>1139</v>
      </c>
      <c r="D20" s="35">
        <f>VALUE(FIXED(PopSubject!I19,1))</f>
        <v>1</v>
      </c>
      <c r="E20" s="34">
        <f>PopSubject!C19</f>
        <v>4264</v>
      </c>
      <c r="F20" s="35">
        <f>VALUE(FIXED(PopSubject!D19,1))</f>
        <v>1.1000000000000001</v>
      </c>
    </row>
    <row r="21" spans="1:6" x14ac:dyDescent="0.25">
      <c r="A21" s="137"/>
      <c r="B21" s="32" t="s">
        <v>59</v>
      </c>
      <c r="C21" s="34">
        <f>PopSubject!H20</f>
        <v>2179</v>
      </c>
      <c r="D21" s="35">
        <f>VALUE(FIXED(PopSubject!I20,1))</f>
        <v>2</v>
      </c>
      <c r="E21" s="34">
        <f>PopSubject!C20</f>
        <v>6300</v>
      </c>
      <c r="F21" s="35">
        <f>VALUE(FIXED(PopSubject!D20,1))</f>
        <v>1.6</v>
      </c>
    </row>
    <row r="22" spans="1:6" x14ac:dyDescent="0.25">
      <c r="A22" s="137"/>
      <c r="B22" s="32" t="s">
        <v>60</v>
      </c>
      <c r="C22" s="34">
        <f>PopSubject!H21</f>
        <v>8279</v>
      </c>
      <c r="D22" s="35">
        <f>VALUE(FIXED(PopSubject!I21,1))</f>
        <v>7.6</v>
      </c>
      <c r="E22" s="34">
        <f>PopSubject!C21</f>
        <v>27506</v>
      </c>
      <c r="F22" s="35">
        <f>VALUE(FIXED(PopSubject!D21,1))</f>
        <v>7.1</v>
      </c>
    </row>
    <row r="23" spans="1:6" x14ac:dyDescent="0.25">
      <c r="A23" s="137"/>
      <c r="B23" s="32" t="s">
        <v>61</v>
      </c>
      <c r="C23" s="34">
        <f>PopSubject!H22</f>
        <v>903</v>
      </c>
      <c r="D23" s="35">
        <f>VALUE(FIXED(PopSubject!I22,1))</f>
        <v>0.8</v>
      </c>
      <c r="E23" s="34">
        <f>PopSubject!C22</f>
        <v>2680</v>
      </c>
      <c r="F23" s="35">
        <f>VALUE(FIXED(PopSubject!D22,1))</f>
        <v>0.7</v>
      </c>
    </row>
    <row r="24" spans="1:6" x14ac:dyDescent="0.25">
      <c r="A24" s="137"/>
      <c r="B24" s="32" t="s">
        <v>62</v>
      </c>
      <c r="C24" s="34">
        <f>PopSubject!H23</f>
        <v>525</v>
      </c>
      <c r="D24" s="35">
        <f>VALUE(FIXED(PopSubject!I23,1))</f>
        <v>0.5</v>
      </c>
      <c r="E24" s="34">
        <f>PopSubject!C23</f>
        <v>1465</v>
      </c>
      <c r="F24" s="35">
        <f>VALUE(FIXED(PopSubject!D23,1))</f>
        <v>0.4</v>
      </c>
    </row>
    <row r="25" spans="1:6" x14ac:dyDescent="0.25">
      <c r="A25" s="137"/>
      <c r="B25" s="32" t="s">
        <v>63</v>
      </c>
      <c r="C25" s="34">
        <f>PopSubject!H24</f>
        <v>494</v>
      </c>
      <c r="D25" s="35">
        <f>VALUE(FIXED(PopSubject!I24,1))</f>
        <v>0.5</v>
      </c>
      <c r="E25" s="34">
        <f>PopSubject!C24</f>
        <v>1417</v>
      </c>
      <c r="F25" s="35">
        <f>VALUE(FIXED(PopSubject!D24,1))</f>
        <v>0.4</v>
      </c>
    </row>
    <row r="26" spans="1:6" x14ac:dyDescent="0.25">
      <c r="A26" s="137"/>
      <c r="B26" s="32" t="s">
        <v>64</v>
      </c>
      <c r="C26" s="34">
        <f>PopSubject!H25</f>
        <v>814</v>
      </c>
      <c r="D26" s="35">
        <f>VALUE(FIXED(PopSubject!I25,1))</f>
        <v>0.7</v>
      </c>
      <c r="E26" s="34">
        <f>PopSubject!C25</f>
        <v>2405</v>
      </c>
      <c r="F26" s="35">
        <f>VALUE(FIXED(PopSubject!D25,1))</f>
        <v>0.6</v>
      </c>
    </row>
    <row r="27" spans="1:6" x14ac:dyDescent="0.25">
      <c r="A27" s="130"/>
      <c r="B27" s="32" t="s">
        <v>65</v>
      </c>
      <c r="C27" s="34">
        <f>PopSubject!H26</f>
        <v>854</v>
      </c>
      <c r="D27" s="35">
        <f>VALUE(FIXED(PopSubject!I26,1))</f>
        <v>0.8</v>
      </c>
      <c r="E27" s="34">
        <f>PopSubject!C26</f>
        <v>2467</v>
      </c>
      <c r="F27" s="35">
        <f>VALUE(FIXED(PopSubject!D26,1))</f>
        <v>0.6</v>
      </c>
    </row>
    <row r="28" spans="1:6" x14ac:dyDescent="0.25">
      <c r="A28" s="129" t="s">
        <v>66</v>
      </c>
      <c r="B28" s="32" t="s">
        <v>67</v>
      </c>
      <c r="C28" s="34">
        <f>PopSubject!H27</f>
        <v>2276</v>
      </c>
      <c r="D28" s="35">
        <f>VALUE(FIXED(PopSubject!I27,1))</f>
        <v>2.1</v>
      </c>
      <c r="E28" s="34">
        <f>PopSubject!C27</f>
        <v>7400</v>
      </c>
      <c r="F28" s="35">
        <f>VALUE(FIXED(PopSubject!D27,1))</f>
        <v>1.9</v>
      </c>
    </row>
    <row r="29" spans="1:6" ht="24" x14ac:dyDescent="0.25">
      <c r="A29" s="137"/>
      <c r="B29" s="32" t="s">
        <v>68</v>
      </c>
      <c r="C29" s="34">
        <f>PopSubject!H28</f>
        <v>1775</v>
      </c>
      <c r="D29" s="35">
        <f>VALUE(FIXED(PopSubject!I28,1))</f>
        <v>1.6</v>
      </c>
      <c r="E29" s="34">
        <f>PopSubject!C28</f>
        <v>5874</v>
      </c>
      <c r="F29" s="35">
        <f>VALUE(FIXED(PopSubject!D28,1))</f>
        <v>1.5</v>
      </c>
    </row>
    <row r="30" spans="1:6" ht="24" x14ac:dyDescent="0.25">
      <c r="A30" s="130"/>
      <c r="B30" s="32" t="s">
        <v>69</v>
      </c>
      <c r="C30" s="34">
        <f>PopSubject!H29</f>
        <v>4803</v>
      </c>
      <c r="D30" s="35">
        <f>VALUE(FIXED(PopSubject!I29,1))</f>
        <v>4.4000000000000004</v>
      </c>
      <c r="E30" s="34">
        <f>PopSubject!C29</f>
        <v>17655</v>
      </c>
      <c r="F30" s="35">
        <f>VALUE(FIXED(PopSubject!D29,1))</f>
        <v>4.5</v>
      </c>
    </row>
    <row r="31" spans="1:6" x14ac:dyDescent="0.25">
      <c r="A31" s="129" t="s">
        <v>70</v>
      </c>
      <c r="B31" s="32" t="s">
        <v>71</v>
      </c>
      <c r="C31" s="34">
        <f>PopSubject!H30</f>
        <v>1610</v>
      </c>
      <c r="D31" s="35">
        <f>VALUE(FIXED(PopSubject!I30,1))</f>
        <v>1.5</v>
      </c>
      <c r="E31" s="34">
        <f>PopSubject!C30</f>
        <v>6929</v>
      </c>
      <c r="F31" s="35">
        <f>VALUE(FIXED(PopSubject!D30,1))</f>
        <v>1.8</v>
      </c>
    </row>
    <row r="32" spans="1:6" x14ac:dyDescent="0.25">
      <c r="A32" s="137"/>
      <c r="B32" s="32" t="s">
        <v>72</v>
      </c>
      <c r="C32" s="34">
        <f>PopSubject!H31</f>
        <v>9339</v>
      </c>
      <c r="D32" s="35">
        <f>VALUE(FIXED(PopSubject!I31,1))</f>
        <v>8.6</v>
      </c>
      <c r="E32" s="34">
        <f>PopSubject!C31</f>
        <v>41035</v>
      </c>
      <c r="F32" s="35">
        <f>VALUE(FIXED(PopSubject!D31,1))</f>
        <v>10.5</v>
      </c>
    </row>
    <row r="33" spans="1:6" x14ac:dyDescent="0.25">
      <c r="A33" s="137"/>
      <c r="B33" s="32" t="s">
        <v>73</v>
      </c>
      <c r="C33" s="34">
        <f>PopSubject!H32</f>
        <v>871</v>
      </c>
      <c r="D33" s="35">
        <f>VALUE(FIXED(PopSubject!I32,1))</f>
        <v>0.8</v>
      </c>
      <c r="E33" s="34">
        <f>PopSubject!C32</f>
        <v>4147</v>
      </c>
      <c r="F33" s="35">
        <f>VALUE(FIXED(PopSubject!D32,1))</f>
        <v>1.1000000000000001</v>
      </c>
    </row>
    <row r="34" spans="1:6" ht="24" x14ac:dyDescent="0.25">
      <c r="A34" s="137"/>
      <c r="B34" s="32" t="s">
        <v>867</v>
      </c>
      <c r="C34" s="34">
        <f>PopSubject!H33</f>
        <v>4852</v>
      </c>
      <c r="D34" s="35">
        <f>VALUE(FIXED(PopSubject!I33,1))</f>
        <v>4.5</v>
      </c>
      <c r="E34" s="34">
        <f>PopSubject!C33</f>
        <v>20342</v>
      </c>
      <c r="F34" s="35">
        <f>VALUE(FIXED(PopSubject!D33,1))</f>
        <v>5.2</v>
      </c>
    </row>
    <row r="35" spans="1:6" x14ac:dyDescent="0.25">
      <c r="A35" s="130"/>
      <c r="B35" s="32" t="s">
        <v>75</v>
      </c>
      <c r="C35" s="34">
        <f>PopSubject!H34</f>
        <v>796</v>
      </c>
      <c r="D35" s="35">
        <f>VALUE(FIXED(PopSubject!I34,1))</f>
        <v>0.7</v>
      </c>
      <c r="E35" s="34">
        <f>PopSubject!C34</f>
        <v>4099</v>
      </c>
      <c r="F35" s="35">
        <f>VALUE(FIXED(PopSubject!D34,1))</f>
        <v>1.1000000000000001</v>
      </c>
    </row>
    <row r="36" spans="1:6" x14ac:dyDescent="0.25">
      <c r="A36" s="129" t="s">
        <v>76</v>
      </c>
      <c r="B36" s="32" t="s">
        <v>77</v>
      </c>
      <c r="C36" s="34">
        <f>PopSubject!H35</f>
        <v>539</v>
      </c>
      <c r="D36" s="35">
        <f>VALUE(FIXED(PopSubject!I35,1))</f>
        <v>0.5</v>
      </c>
      <c r="E36" s="34">
        <f>PopSubject!C35</f>
        <v>1685</v>
      </c>
      <c r="F36" s="35">
        <f>VALUE(FIXED(PopSubject!D35,1))</f>
        <v>0.4</v>
      </c>
    </row>
    <row r="37" spans="1:6" ht="24" x14ac:dyDescent="0.25">
      <c r="A37" s="137"/>
      <c r="B37" s="32" t="s">
        <v>78</v>
      </c>
      <c r="C37" s="34">
        <f>PopSubject!H36</f>
        <v>12598</v>
      </c>
      <c r="D37" s="35">
        <f>VALUE(FIXED(PopSubject!I36,1))</f>
        <v>11.6</v>
      </c>
      <c r="E37" s="34">
        <f>PopSubject!C36</f>
        <v>41036</v>
      </c>
      <c r="F37" s="35">
        <f>VALUE(FIXED(PopSubject!D36,1))</f>
        <v>10.5</v>
      </c>
    </row>
    <row r="38" spans="1:6" x14ac:dyDescent="0.25">
      <c r="A38" s="137"/>
      <c r="B38" s="32" t="s">
        <v>79</v>
      </c>
      <c r="C38" s="34">
        <f>PopSubject!H37</f>
        <v>594</v>
      </c>
      <c r="D38" s="35">
        <f>VALUE(FIXED(PopSubject!I37,1))</f>
        <v>0.5</v>
      </c>
      <c r="E38" s="34">
        <f>PopSubject!C37</f>
        <v>1884</v>
      </c>
      <c r="F38" s="35">
        <f>VALUE(FIXED(PopSubject!D37,1))</f>
        <v>0.5</v>
      </c>
    </row>
    <row r="39" spans="1:6" x14ac:dyDescent="0.25">
      <c r="A39" s="137"/>
      <c r="B39" s="32" t="s">
        <v>80</v>
      </c>
      <c r="C39" s="34">
        <f>PopSubject!H38</f>
        <v>2154</v>
      </c>
      <c r="D39" s="35">
        <f>VALUE(FIXED(PopSubject!I38,1))</f>
        <v>2</v>
      </c>
      <c r="E39" s="34">
        <f>PopSubject!C38</f>
        <v>6439</v>
      </c>
      <c r="F39" s="35">
        <f>VALUE(FIXED(PopSubject!D38,1))</f>
        <v>1.7</v>
      </c>
    </row>
    <row r="40" spans="1:6" x14ac:dyDescent="0.25">
      <c r="A40" s="137"/>
      <c r="B40" s="32" t="s">
        <v>81</v>
      </c>
      <c r="C40" s="34">
        <f>PopSubject!H39</f>
        <v>4592</v>
      </c>
      <c r="D40" s="35">
        <f>VALUE(FIXED(PopSubject!I39,1))</f>
        <v>4.2</v>
      </c>
      <c r="E40" s="34">
        <f>PopSubject!C39</f>
        <v>13617</v>
      </c>
      <c r="F40" s="35">
        <f>VALUE(FIXED(PopSubject!D39,1))</f>
        <v>3.5</v>
      </c>
    </row>
    <row r="41" spans="1:6" x14ac:dyDescent="0.25">
      <c r="A41" s="137"/>
      <c r="B41" s="32" t="s">
        <v>82</v>
      </c>
      <c r="C41" s="34">
        <f>PopSubject!H40</f>
        <v>3713</v>
      </c>
      <c r="D41" s="35">
        <f>VALUE(FIXED(PopSubject!I40,1))</f>
        <v>3.4</v>
      </c>
      <c r="E41" s="34">
        <f>PopSubject!C40</f>
        <v>13154</v>
      </c>
      <c r="F41" s="35">
        <f>VALUE(FIXED(PopSubject!D40,1))</f>
        <v>3.4</v>
      </c>
    </row>
    <row r="42" spans="1:6" x14ac:dyDescent="0.25">
      <c r="A42" s="137"/>
      <c r="B42" s="32" t="s">
        <v>83</v>
      </c>
      <c r="C42" s="34">
        <f>PopSubject!H41</f>
        <v>901</v>
      </c>
      <c r="D42" s="35">
        <f>VALUE(FIXED(PopSubject!I41,1))</f>
        <v>0.8</v>
      </c>
      <c r="E42" s="34">
        <f>PopSubject!C41</f>
        <v>3980</v>
      </c>
      <c r="F42" s="35">
        <f>VALUE(FIXED(PopSubject!D41,1))</f>
        <v>1</v>
      </c>
    </row>
    <row r="43" spans="1:6" x14ac:dyDescent="0.25">
      <c r="A43" s="137"/>
      <c r="B43" s="32" t="s">
        <v>84</v>
      </c>
      <c r="C43" s="34">
        <f>PopSubject!H42</f>
        <v>1084</v>
      </c>
      <c r="D43" s="35">
        <f>VALUE(FIXED(PopSubject!I42,1))</f>
        <v>1</v>
      </c>
      <c r="E43" s="34">
        <f>PopSubject!C42</f>
        <v>5100</v>
      </c>
      <c r="F43" s="35">
        <f>VALUE(FIXED(PopSubject!D42,1))</f>
        <v>1.3</v>
      </c>
    </row>
    <row r="44" spans="1:6" x14ac:dyDescent="0.25">
      <c r="A44" s="130"/>
      <c r="B44" s="32" t="s">
        <v>85</v>
      </c>
      <c r="C44" s="34">
        <f>PopSubject!H43</f>
        <v>209</v>
      </c>
      <c r="D44" s="35">
        <f>VALUE(FIXED(PopSubject!I43,1))</f>
        <v>0.2</v>
      </c>
      <c r="E44" s="34">
        <f>PopSubject!C43</f>
        <v>971</v>
      </c>
      <c r="F44" s="35">
        <f>VALUE(FIXED(PopSubject!D43,1))</f>
        <v>0.2</v>
      </c>
    </row>
    <row r="45" spans="1:6" x14ac:dyDescent="0.25">
      <c r="A45" s="129" t="s">
        <v>86</v>
      </c>
      <c r="B45" s="32" t="s">
        <v>87</v>
      </c>
      <c r="C45" s="34">
        <f>PopSubject!H44</f>
        <v>3444</v>
      </c>
      <c r="D45" s="35">
        <f>VALUE(FIXED(PopSubject!I44,1))</f>
        <v>3.2</v>
      </c>
      <c r="E45" s="34">
        <f>PopSubject!C44</f>
        <v>12529</v>
      </c>
      <c r="F45" s="35">
        <f>VALUE(FIXED(PopSubject!D44,1))</f>
        <v>3.2</v>
      </c>
    </row>
    <row r="46" spans="1:6" x14ac:dyDescent="0.25">
      <c r="A46" s="137"/>
      <c r="B46" s="32" t="s">
        <v>88</v>
      </c>
      <c r="C46" s="34">
        <f>PopSubject!H45</f>
        <v>1138</v>
      </c>
      <c r="D46" s="35">
        <f>VALUE(FIXED(PopSubject!I45,1))</f>
        <v>1</v>
      </c>
      <c r="E46" s="34">
        <f>PopSubject!C45</f>
        <v>4024</v>
      </c>
      <c r="F46" s="35">
        <f>VALUE(FIXED(PopSubject!D45,1))</f>
        <v>1</v>
      </c>
    </row>
    <row r="47" spans="1:6" ht="24" x14ac:dyDescent="0.25">
      <c r="A47" s="130"/>
      <c r="B47" s="32" t="s">
        <v>89</v>
      </c>
      <c r="C47" s="34">
        <f>PopSubject!H46</f>
        <v>3550</v>
      </c>
      <c r="D47" s="35">
        <f>VALUE(FIXED(PopSubject!I46,1))</f>
        <v>3.3</v>
      </c>
      <c r="E47" s="34">
        <f>PopSubject!C46</f>
        <v>13192</v>
      </c>
      <c r="F47" s="35">
        <f>VALUE(FIXED(PopSubject!D46,1))</f>
        <v>3.4</v>
      </c>
    </row>
    <row r="48" spans="1:6" ht="36" x14ac:dyDescent="0.25">
      <c r="A48" s="32" t="s">
        <v>90</v>
      </c>
      <c r="B48" s="32" t="s">
        <v>91</v>
      </c>
      <c r="C48" s="34">
        <f>PopSubject!H47</f>
        <v>84</v>
      </c>
      <c r="D48" s="35">
        <f>VALUE(FIXED(PopSubject!I47,1))</f>
        <v>0.1</v>
      </c>
      <c r="E48" s="34">
        <f>PopSubject!C47</f>
        <v>328</v>
      </c>
      <c r="F48" s="35">
        <f>VALUE(FIXED(PopSubject!D47,1))</f>
        <v>0.1</v>
      </c>
    </row>
    <row r="49" spans="1:6" x14ac:dyDescent="0.25">
      <c r="A49" s="138" t="s">
        <v>247</v>
      </c>
      <c r="B49" s="139"/>
      <c r="C49" s="98">
        <f>SUM(C4:C48)</f>
        <v>108940</v>
      </c>
      <c r="D49" s="98">
        <v>100</v>
      </c>
      <c r="E49" s="98">
        <f>SUM(E4:E48)</f>
        <v>389194</v>
      </c>
      <c r="F49" s="98">
        <v>100</v>
      </c>
    </row>
  </sheetData>
  <mergeCells count="15">
    <mergeCell ref="A49:B49"/>
    <mergeCell ref="A28:A30"/>
    <mergeCell ref="A31:A35"/>
    <mergeCell ref="A36:A44"/>
    <mergeCell ref="A45:A47"/>
    <mergeCell ref="A2:A3"/>
    <mergeCell ref="A17:A18"/>
    <mergeCell ref="A19:A27"/>
    <mergeCell ref="B2:B3"/>
    <mergeCell ref="A1:F1"/>
    <mergeCell ref="A4:A7"/>
    <mergeCell ref="A9:A14"/>
    <mergeCell ref="A15:A16"/>
    <mergeCell ref="C2:D2"/>
    <mergeCell ref="E2:F2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H1"/>
    </sheetView>
  </sheetViews>
  <sheetFormatPr defaultRowHeight="12" x14ac:dyDescent="0.25"/>
  <cols>
    <col min="1" max="1" width="15.7109375" style="14" bestFit="1" customWidth="1"/>
    <col min="2" max="2" width="21.42578125" style="14" customWidth="1"/>
    <col min="3" max="8" width="9.28515625" style="4" customWidth="1"/>
    <col min="9" max="16384" width="9.140625" style="4"/>
  </cols>
  <sheetData>
    <row r="1" spans="1:14" s="17" customFormat="1" x14ac:dyDescent="0.25">
      <c r="A1" s="128" t="s">
        <v>659</v>
      </c>
      <c r="B1" s="128"/>
      <c r="C1" s="128"/>
      <c r="D1" s="128"/>
      <c r="E1" s="128"/>
      <c r="F1" s="128"/>
      <c r="G1" s="128"/>
      <c r="H1" s="128"/>
    </row>
    <row r="2" spans="1:14" ht="24" customHeight="1" x14ac:dyDescent="0.25">
      <c r="A2" s="133" t="s">
        <v>5</v>
      </c>
      <c r="B2" s="133" t="s">
        <v>6</v>
      </c>
      <c r="C2" s="135" t="s">
        <v>124</v>
      </c>
      <c r="D2" s="136"/>
      <c r="E2" s="135" t="s">
        <v>123</v>
      </c>
      <c r="F2" s="136"/>
      <c r="G2" s="135" t="s">
        <v>2</v>
      </c>
      <c r="H2" s="136"/>
    </row>
    <row r="3" spans="1:14" x14ac:dyDescent="0.25">
      <c r="A3" s="134"/>
      <c r="B3" s="134"/>
      <c r="C3" s="90" t="s">
        <v>529</v>
      </c>
      <c r="D3" s="90" t="s">
        <v>530</v>
      </c>
      <c r="E3" s="90" t="s">
        <v>529</v>
      </c>
      <c r="F3" s="90" t="s">
        <v>530</v>
      </c>
      <c r="G3" s="90" t="s">
        <v>529</v>
      </c>
      <c r="H3" s="90" t="s">
        <v>530</v>
      </c>
    </row>
    <row r="4" spans="1:14" x14ac:dyDescent="0.25">
      <c r="A4" s="129" t="s">
        <v>449</v>
      </c>
      <c r="B4" s="32" t="s">
        <v>450</v>
      </c>
      <c r="C4" s="36">
        <f>VALUE(FIXED(StErrGroup!C3*100,1))</f>
        <v>81.5</v>
      </c>
      <c r="D4" s="36">
        <f>VALUE(FIXED(WeightGroup!C3*100,1))</f>
        <v>80.8</v>
      </c>
      <c r="E4" s="36">
        <f>VALUE(FIXED(StErrGroup!E3*100,1))</f>
        <v>81.400000000000006</v>
      </c>
      <c r="F4" s="36">
        <f>VALUE(FIXED(WeightGroup!E3*100,1))</f>
        <v>80.7</v>
      </c>
      <c r="G4" s="36">
        <f>VALUE(FIXED(StErrGroup!G3*100,1))</f>
        <v>81.2</v>
      </c>
      <c r="H4" s="36">
        <f>VALUE(FIXED(WeightGroup!G3*100,1))</f>
        <v>80.599999999999994</v>
      </c>
      <c r="J4" s="72"/>
      <c r="L4" s="72"/>
      <c r="N4" s="72"/>
    </row>
    <row r="5" spans="1:14" x14ac:dyDescent="0.25">
      <c r="A5" s="130"/>
      <c r="B5" s="32" t="s">
        <v>451</v>
      </c>
      <c r="C5" s="36">
        <f>VALUE(FIXED(StErrGroup!C4*100,1))</f>
        <v>75.7</v>
      </c>
      <c r="D5" s="36">
        <f>VALUE(FIXED(WeightGroup!C4*100,1))</f>
        <v>75.099999999999994</v>
      </c>
      <c r="E5" s="36">
        <f>VALUE(FIXED(StErrGroup!E4*100,1))</f>
        <v>75.5</v>
      </c>
      <c r="F5" s="36">
        <f>VALUE(FIXED(WeightGroup!E4*100,1))</f>
        <v>74.7</v>
      </c>
      <c r="G5" s="36">
        <f>VALUE(FIXED(StErrGroup!G4*100,1))</f>
        <v>76</v>
      </c>
      <c r="H5" s="36">
        <f>VALUE(FIXED(WeightGroup!G4*100,1))</f>
        <v>75.3</v>
      </c>
      <c r="J5" s="72"/>
      <c r="L5" s="72"/>
      <c r="N5" s="72"/>
    </row>
    <row r="6" spans="1:14" x14ac:dyDescent="0.25">
      <c r="A6" s="126" t="s">
        <v>7</v>
      </c>
      <c r="B6" s="32" t="s">
        <v>8</v>
      </c>
      <c r="C6" s="36">
        <f>VALUE(FIXED(StErrGroup!C5*100,1))</f>
        <v>76.599999999999994</v>
      </c>
      <c r="D6" s="36">
        <f>VALUE(FIXED(WeightGroup!C5*100,1))</f>
        <v>76.5</v>
      </c>
      <c r="E6" s="36">
        <f>VALUE(FIXED(StErrGroup!E5*100,1))</f>
        <v>76.2</v>
      </c>
      <c r="F6" s="36">
        <f>VALUE(FIXED(WeightGroup!E5*100,1))</f>
        <v>76</v>
      </c>
      <c r="G6" s="36">
        <f>VALUE(FIXED(StErrGroup!G5*100,1))</f>
        <v>76.8</v>
      </c>
      <c r="H6" s="36">
        <f>VALUE(FIXED(WeightGroup!G5*100,1))</f>
        <v>76.599999999999994</v>
      </c>
      <c r="J6" s="72"/>
      <c r="L6" s="72"/>
      <c r="N6" s="72"/>
    </row>
    <row r="7" spans="1:14" x14ac:dyDescent="0.25">
      <c r="A7" s="126"/>
      <c r="B7" s="32" t="s">
        <v>9</v>
      </c>
      <c r="C7" s="36">
        <f>VALUE(FIXED(StErrGroup!C6*100,1))</f>
        <v>80.400000000000006</v>
      </c>
      <c r="D7" s="36">
        <f>VALUE(FIXED(WeightGroup!C6*100,1))</f>
        <v>80.099999999999994</v>
      </c>
      <c r="E7" s="36">
        <f>VALUE(FIXED(StErrGroup!E6*100,1))</f>
        <v>80.400000000000006</v>
      </c>
      <c r="F7" s="36">
        <f>VALUE(FIXED(WeightGroup!E6*100,1))</f>
        <v>80.099999999999994</v>
      </c>
      <c r="G7" s="36">
        <f>VALUE(FIXED(StErrGroup!G6*100,1))</f>
        <v>80.3</v>
      </c>
      <c r="H7" s="36">
        <f>VALUE(FIXED(WeightGroup!G6*100,1))</f>
        <v>80</v>
      </c>
      <c r="J7" s="72"/>
      <c r="L7" s="72"/>
      <c r="N7" s="72"/>
    </row>
    <row r="8" spans="1:14" ht="24" x14ac:dyDescent="0.25">
      <c r="A8" s="126" t="s">
        <v>15</v>
      </c>
      <c r="B8" s="32" t="s">
        <v>16</v>
      </c>
      <c r="C8" s="36">
        <f>VALUE(FIXED(StErrGroup!C7*100,1))</f>
        <v>80.400000000000006</v>
      </c>
      <c r="D8" s="36">
        <f>VALUE(FIXED(WeightGroup!C7*100,1))</f>
        <v>80</v>
      </c>
      <c r="E8" s="36">
        <f>VALUE(FIXED(StErrGroup!E7*100,1))</f>
        <v>81.2</v>
      </c>
      <c r="F8" s="36">
        <f>VALUE(FIXED(WeightGroup!E7*100,1))</f>
        <v>79.900000000000006</v>
      </c>
      <c r="G8" s="36">
        <f>VALUE(FIXED(StErrGroup!G7*100,1))</f>
        <v>79.900000000000006</v>
      </c>
      <c r="H8" s="36">
        <f>VALUE(FIXED(WeightGroup!G7*100,1))</f>
        <v>79</v>
      </c>
      <c r="J8" s="72"/>
      <c r="L8" s="72"/>
      <c r="N8" s="72"/>
    </row>
    <row r="9" spans="1:14" ht="24" x14ac:dyDescent="0.25">
      <c r="A9" s="126"/>
      <c r="B9" s="32" t="s">
        <v>17</v>
      </c>
      <c r="C9" s="36">
        <f>VALUE(FIXED(StErrGroup!C8*100,1))</f>
        <v>79.2</v>
      </c>
      <c r="D9" s="36">
        <f>VALUE(FIXED(WeightGroup!C8*100,1))</f>
        <v>78.599999999999994</v>
      </c>
      <c r="E9" s="36">
        <f>VALUE(FIXED(StErrGroup!E8*100,1))</f>
        <v>79</v>
      </c>
      <c r="F9" s="36">
        <f>VALUE(FIXED(WeightGroup!E8*100,1))</f>
        <v>78.400000000000006</v>
      </c>
      <c r="G9" s="36">
        <f>VALUE(FIXED(StErrGroup!G8*100,1))</f>
        <v>79.2</v>
      </c>
      <c r="H9" s="36">
        <f>VALUE(FIXED(WeightGroup!G8*100,1))</f>
        <v>78.5</v>
      </c>
      <c r="J9" s="72"/>
      <c r="L9" s="72"/>
      <c r="N9" s="72"/>
    </row>
    <row r="10" spans="1:14" x14ac:dyDescent="0.25">
      <c r="A10" s="126" t="s">
        <v>18</v>
      </c>
      <c r="B10" s="32" t="s">
        <v>19</v>
      </c>
      <c r="C10" s="36">
        <f>VALUE(FIXED(StErrGroup!C9*100,1))</f>
        <v>80.7</v>
      </c>
      <c r="D10" s="36">
        <f>VALUE(FIXED(WeightGroup!C9*100,1))</f>
        <v>80.2</v>
      </c>
      <c r="E10" s="36">
        <f>VALUE(FIXED(StErrGroup!E9*100,1))</f>
        <v>80.5</v>
      </c>
      <c r="F10" s="36">
        <f>VALUE(FIXED(WeightGroup!E9*100,1))</f>
        <v>79.900000000000006</v>
      </c>
      <c r="G10" s="36">
        <f>VALUE(FIXED(StErrGroup!G9*100,1))</f>
        <v>80.3</v>
      </c>
      <c r="H10" s="36">
        <f>VALUE(FIXED(WeightGroup!G9*100,1))</f>
        <v>79.8</v>
      </c>
      <c r="J10" s="72"/>
      <c r="L10" s="72"/>
      <c r="N10" s="72"/>
    </row>
    <row r="11" spans="1:14" x14ac:dyDescent="0.25">
      <c r="A11" s="126"/>
      <c r="B11" s="32" t="s">
        <v>20</v>
      </c>
      <c r="C11" s="36">
        <f>VALUE(FIXED(StErrGroup!C10*100,1))</f>
        <v>73.900000000000006</v>
      </c>
      <c r="D11" s="36">
        <f>VALUE(FIXED(WeightGroup!C10*100,1))</f>
        <v>73.5</v>
      </c>
      <c r="E11" s="36">
        <f>VALUE(FIXED(StErrGroup!E10*100,1))</f>
        <v>73.900000000000006</v>
      </c>
      <c r="F11" s="36">
        <f>VALUE(FIXED(WeightGroup!E10*100,1))</f>
        <v>73.2</v>
      </c>
      <c r="G11" s="36">
        <f>VALUE(FIXED(StErrGroup!G10*100,1))</f>
        <v>75.2</v>
      </c>
      <c r="H11" s="36">
        <f>VALUE(FIXED(WeightGroup!G10*100,1))</f>
        <v>74.400000000000006</v>
      </c>
      <c r="J11" s="72"/>
      <c r="L11" s="72"/>
      <c r="N11" s="72"/>
    </row>
    <row r="12" spans="1:14" x14ac:dyDescent="0.25">
      <c r="A12" s="126" t="s">
        <v>21</v>
      </c>
      <c r="B12" s="32" t="s">
        <v>22</v>
      </c>
      <c r="C12" s="36">
        <f>VALUE(FIXED(StErrGroup!C11*100,1))</f>
        <v>76.400000000000006</v>
      </c>
      <c r="D12" s="36">
        <f>VALUE(FIXED(WeightGroup!C11*100,1))</f>
        <v>75.900000000000006</v>
      </c>
      <c r="E12" s="36">
        <f>VALUE(FIXED(StErrGroup!E11*100,1))</f>
        <v>79</v>
      </c>
      <c r="F12" s="36">
        <f>VALUE(FIXED(WeightGroup!E11*100,1))</f>
        <v>78.3</v>
      </c>
      <c r="G12" s="36">
        <f>VALUE(FIXED(StErrGroup!G11*100,1))</f>
        <v>78</v>
      </c>
      <c r="H12" s="36">
        <f>VALUE(FIXED(WeightGroup!G11*100,1))</f>
        <v>77.3</v>
      </c>
      <c r="J12" s="72"/>
      <c r="L12" s="72"/>
      <c r="N12" s="72"/>
    </row>
    <row r="13" spans="1:14" x14ac:dyDescent="0.25">
      <c r="A13" s="126"/>
      <c r="B13" s="32" t="s">
        <v>23</v>
      </c>
      <c r="C13" s="36">
        <f>VALUE(FIXED(StErrGroup!C12*100,1))</f>
        <v>79.3</v>
      </c>
      <c r="D13" s="36">
        <f>VALUE(FIXED(WeightGroup!C12*100,1))</f>
        <v>78.7</v>
      </c>
      <c r="E13" s="36">
        <f>VALUE(FIXED(StErrGroup!E12*100,1))</f>
        <v>79</v>
      </c>
      <c r="F13" s="36">
        <f>VALUE(FIXED(WeightGroup!E12*100,1))</f>
        <v>78.400000000000006</v>
      </c>
      <c r="G13" s="36">
        <f>VALUE(FIXED(StErrGroup!G12*100,1))</f>
        <v>79.2</v>
      </c>
      <c r="H13" s="36">
        <f>VALUE(FIXED(WeightGroup!G12*100,1))</f>
        <v>78.599999999999994</v>
      </c>
      <c r="J13" s="72"/>
      <c r="L13" s="72"/>
      <c r="N13" s="72"/>
    </row>
    <row r="14" spans="1:14" x14ac:dyDescent="0.25">
      <c r="A14" s="126" t="s">
        <v>24</v>
      </c>
      <c r="B14" s="32" t="s">
        <v>25</v>
      </c>
      <c r="C14" s="36">
        <f>VALUE(FIXED(StErrGroup!C13*100,1))</f>
        <v>79.5</v>
      </c>
      <c r="D14" s="36">
        <f>VALUE(FIXED(WeightGroup!C13*100,1))</f>
        <v>78.900000000000006</v>
      </c>
      <c r="E14" s="36">
        <f>VALUE(FIXED(StErrGroup!E13*100,1))</f>
        <v>79.3</v>
      </c>
      <c r="F14" s="36">
        <f>VALUE(FIXED(WeightGroup!E13*100,1))</f>
        <v>78.599999999999994</v>
      </c>
      <c r="G14" s="36">
        <f>VALUE(FIXED(StErrGroup!G13*100,1))</f>
        <v>79.3</v>
      </c>
      <c r="H14" s="36">
        <f>VALUE(FIXED(WeightGroup!G13*100,1))</f>
        <v>78.7</v>
      </c>
      <c r="J14" s="72"/>
      <c r="L14" s="72"/>
      <c r="N14" s="72"/>
    </row>
    <row r="15" spans="1:14" x14ac:dyDescent="0.25">
      <c r="A15" s="126"/>
      <c r="B15" s="32" t="s">
        <v>26</v>
      </c>
      <c r="C15" s="36">
        <f>VALUE(FIXED(StErrGroup!C14*100,1))</f>
        <v>77</v>
      </c>
      <c r="D15" s="36">
        <f>VALUE(FIXED(WeightGroup!C14*100,1))</f>
        <v>76.5</v>
      </c>
      <c r="E15" s="36">
        <f>VALUE(FIXED(StErrGroup!E14*100,1))</f>
        <v>77.3</v>
      </c>
      <c r="F15" s="36">
        <f>VALUE(FIXED(WeightGroup!E14*100,1))</f>
        <v>76.8</v>
      </c>
      <c r="G15" s="36">
        <f>VALUE(FIXED(StErrGroup!G14*100,1))</f>
        <v>77.8</v>
      </c>
      <c r="H15" s="36">
        <f>VALUE(FIXED(WeightGroup!G14*100,1))</f>
        <v>77.099999999999994</v>
      </c>
      <c r="J15" s="72"/>
      <c r="L15" s="72"/>
      <c r="N15" s="72"/>
    </row>
    <row r="16" spans="1:14" x14ac:dyDescent="0.25">
      <c r="A16" s="126" t="s">
        <v>27</v>
      </c>
      <c r="B16" s="32" t="s">
        <v>28</v>
      </c>
      <c r="C16" s="36">
        <f>VALUE(FIXED(StErrGroup!C15*100,1))</f>
        <v>80.099999999999994</v>
      </c>
      <c r="D16" s="36">
        <f>VALUE(FIXED(WeightGroup!C15*100,1))</f>
        <v>79.599999999999994</v>
      </c>
      <c r="E16" s="36">
        <f>VALUE(FIXED(StErrGroup!E15*100,1))</f>
        <v>80</v>
      </c>
      <c r="F16" s="36">
        <f>VALUE(FIXED(WeightGroup!E15*100,1))</f>
        <v>79.3</v>
      </c>
      <c r="G16" s="36">
        <f>VALUE(FIXED(StErrGroup!G15*100,1))</f>
        <v>79.8</v>
      </c>
      <c r="H16" s="36">
        <f>VALUE(FIXED(WeightGroup!G15*100,1))</f>
        <v>79.3</v>
      </c>
      <c r="J16" s="72"/>
      <c r="L16" s="72"/>
      <c r="N16" s="72"/>
    </row>
    <row r="17" spans="1:14" x14ac:dyDescent="0.25">
      <c r="A17" s="126"/>
      <c r="B17" s="32" t="s">
        <v>29</v>
      </c>
      <c r="C17" s="36">
        <f>VALUE(FIXED(StErrGroup!C16*100,1))</f>
        <v>71.599999999999994</v>
      </c>
      <c r="D17" s="36">
        <f>VALUE(FIXED(WeightGroup!C16*100,1))</f>
        <v>71.400000000000006</v>
      </c>
      <c r="E17" s="36">
        <f>VALUE(FIXED(StErrGroup!E16*100,1))</f>
        <v>71.7</v>
      </c>
      <c r="F17" s="36">
        <f>VALUE(FIXED(WeightGroup!E16*100,1))</f>
        <v>71.3</v>
      </c>
      <c r="G17" s="36">
        <f>VALUE(FIXED(StErrGroup!G16*100,1))</f>
        <v>74</v>
      </c>
      <c r="H17" s="36">
        <f>VALUE(FIXED(WeightGroup!G16*100,1))</f>
        <v>73.2</v>
      </c>
      <c r="J17" s="72"/>
      <c r="L17" s="72"/>
      <c r="N17" s="72"/>
    </row>
    <row r="18" spans="1:14" x14ac:dyDescent="0.25">
      <c r="A18" s="126" t="s">
        <v>30</v>
      </c>
      <c r="B18" s="32" t="s">
        <v>30</v>
      </c>
      <c r="C18" s="36">
        <f>VALUE(FIXED(StErrGroup!C17*100,1))</f>
        <v>82</v>
      </c>
      <c r="D18" s="36">
        <f>VALUE(FIXED(WeightGroup!C17*100,1))</f>
        <v>81.3</v>
      </c>
      <c r="E18" s="36">
        <f>VALUE(FIXED(StErrGroup!E17*100,1))</f>
        <v>82.3</v>
      </c>
      <c r="F18" s="36">
        <f>VALUE(FIXED(WeightGroup!E17*100,1))</f>
        <v>81.599999999999994</v>
      </c>
      <c r="G18" s="36">
        <f>VALUE(FIXED(StErrGroup!G17*100,1))</f>
        <v>81.8</v>
      </c>
      <c r="H18" s="36">
        <f>VALUE(FIXED(WeightGroup!G17*100,1))</f>
        <v>81.099999999999994</v>
      </c>
      <c r="J18" s="72"/>
      <c r="L18" s="72"/>
      <c r="N18" s="72"/>
    </row>
    <row r="19" spans="1:14" x14ac:dyDescent="0.25">
      <c r="A19" s="126"/>
      <c r="B19" s="32" t="s">
        <v>31</v>
      </c>
      <c r="C19" s="36">
        <f>VALUE(FIXED(StErrGroup!C18*100,1))</f>
        <v>81.8</v>
      </c>
      <c r="D19" s="36">
        <f>VALUE(FIXED(WeightGroup!C18*100,1))</f>
        <v>81.400000000000006</v>
      </c>
      <c r="E19" s="36">
        <f>VALUE(FIXED(StErrGroup!E18*100,1))</f>
        <v>81.2</v>
      </c>
      <c r="F19" s="36">
        <f>VALUE(FIXED(WeightGroup!E18*100,1))</f>
        <v>80.599999999999994</v>
      </c>
      <c r="G19" s="36">
        <f>VALUE(FIXED(StErrGroup!G18*100,1))</f>
        <v>81.3</v>
      </c>
      <c r="H19" s="36">
        <f>VALUE(FIXED(WeightGroup!G18*100,1))</f>
        <v>80.8</v>
      </c>
      <c r="J19" s="72"/>
      <c r="L19" s="72"/>
      <c r="N19" s="72"/>
    </row>
    <row r="20" spans="1:14" x14ac:dyDescent="0.25">
      <c r="A20" s="138" t="s">
        <v>247</v>
      </c>
      <c r="B20" s="139"/>
      <c r="C20" s="102">
        <f>'Table 9'!C49</f>
        <v>79.099999999999994</v>
      </c>
      <c r="D20" s="102">
        <f>'Table 9'!D49</f>
        <v>78.599999999999994</v>
      </c>
      <c r="E20" s="102">
        <f>'Table 9'!E49</f>
        <v>79</v>
      </c>
      <c r="F20" s="102">
        <f>'Table 9'!F49</f>
        <v>78.400000000000006</v>
      </c>
      <c r="G20" s="102">
        <f>'Table 9'!G49</f>
        <v>79.2</v>
      </c>
      <c r="H20" s="102">
        <f>'Table 9'!H49</f>
        <v>78.5</v>
      </c>
    </row>
  </sheetData>
  <mergeCells count="15">
    <mergeCell ref="A20:B20"/>
    <mergeCell ref="A12:A13"/>
    <mergeCell ref="A14:A15"/>
    <mergeCell ref="A16:A17"/>
    <mergeCell ref="A18:A19"/>
    <mergeCell ref="A1:H1"/>
    <mergeCell ref="A4:A5"/>
    <mergeCell ref="A6:A7"/>
    <mergeCell ref="A8:A9"/>
    <mergeCell ref="A10:A11"/>
    <mergeCell ref="G2:H2"/>
    <mergeCell ref="C2:D2"/>
    <mergeCell ref="E2:F2"/>
    <mergeCell ref="A2:A3"/>
    <mergeCell ref="B2:B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2</vt:i4>
      </vt:variant>
    </vt:vector>
  </HeadingPairs>
  <TitlesOfParts>
    <vt:vector size="57" baseType="lpstr">
      <vt:lpstr>Summary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Figure 1-2</vt:lpstr>
      <vt:lpstr>Figure 3</vt:lpstr>
      <vt:lpstr>Table 16</vt:lpstr>
      <vt:lpstr>Table x</vt:lpstr>
      <vt:lpstr>Figure 4</vt:lpstr>
      <vt:lpstr>Table 17</vt:lpstr>
      <vt:lpstr>Table 24</vt:lpstr>
      <vt:lpstr>Table 25</vt:lpstr>
      <vt:lpstr>Table 33</vt:lpstr>
      <vt:lpstr>Table 34</vt:lpstr>
      <vt:lpstr>Table 35</vt:lpstr>
      <vt:lpstr>Table 36</vt:lpstr>
      <vt:lpstr>Table 37</vt:lpstr>
      <vt:lpstr>N</vt:lpstr>
      <vt:lpstr>PopGroup</vt:lpstr>
      <vt:lpstr>PopSubject</vt:lpstr>
      <vt:lpstr>PopInst</vt:lpstr>
      <vt:lpstr>StErrGroup</vt:lpstr>
      <vt:lpstr>StErrSubject</vt:lpstr>
      <vt:lpstr>StErrInst</vt:lpstr>
      <vt:lpstr>WeightGroup</vt:lpstr>
      <vt:lpstr>WeightSubject</vt:lpstr>
      <vt:lpstr>Overall</vt:lpstr>
      <vt:lpstr>ScoresGroup</vt:lpstr>
      <vt:lpstr>ScoresSubject</vt:lpstr>
      <vt:lpstr>DropoutGroup</vt:lpstr>
      <vt:lpstr>DropoutSubject</vt:lpstr>
      <vt:lpstr>DropoutGrade</vt:lpstr>
      <vt:lpstr>DropoutReasons</vt:lpstr>
      <vt:lpstr>ItemScores</vt:lpstr>
      <vt:lpstr>Development</vt:lpstr>
      <vt:lpstr>Engagement</vt:lpstr>
      <vt:lpstr>Teaching</vt:lpstr>
      <vt:lpstr>Support</vt:lpstr>
      <vt:lpstr>Resources</vt:lpstr>
      <vt:lpstr>2013</vt:lpstr>
      <vt:lpstr>2012</vt:lpstr>
      <vt:lpstr>Intl</vt:lpstr>
      <vt:lpstr>CEQ_UES</vt:lpstr>
      <vt:lpstr>'Figure 3'!Print_Area</vt:lpstr>
      <vt:lpstr>'Figure 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Ben McBrien</cp:lastModifiedBy>
  <cp:lastPrinted>2014-01-09T03:21:02Z</cp:lastPrinted>
  <dcterms:created xsi:type="dcterms:W3CDTF">2013-12-01T22:18:09Z</dcterms:created>
  <dcterms:modified xsi:type="dcterms:W3CDTF">2014-03-28T03:43:13Z</dcterms:modified>
</cp:coreProperties>
</file>